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6 рік\Сайт\"/>
    </mc:Choice>
  </mc:AlternateContent>
  <bookViews>
    <workbookView xWindow="0" yWindow="0" windowWidth="28800" windowHeight="11910" tabRatio="774"/>
  </bookViews>
  <sheets>
    <sheet name="2026" sheetId="23" r:id="rId1"/>
  </sheets>
  <definedNames>
    <definedName name="_xlnm.Print_Titles" localSheetId="0">'2026'!$3:$5</definedName>
    <definedName name="_xlnm.Print_Area" localSheetId="0">'2026'!$A$1:$U$115</definedName>
  </definedNames>
  <calcPr calcId="162913"/>
</workbook>
</file>

<file path=xl/calcChain.xml><?xml version="1.0" encoding="utf-8"?>
<calcChain xmlns="http://schemas.openxmlformats.org/spreadsheetml/2006/main">
  <c r="U29" i="23" l="1"/>
  <c r="N29" i="23"/>
  <c r="K37" i="23" l="1"/>
  <c r="L37" i="23"/>
  <c r="F7" i="23"/>
  <c r="J109" i="23"/>
  <c r="J98" i="23"/>
  <c r="J97" i="23" s="1"/>
  <c r="J96" i="23" s="1"/>
  <c r="J87" i="23"/>
  <c r="J81" i="23"/>
  <c r="J92" i="23" s="1"/>
  <c r="J76" i="23"/>
  <c r="J73" i="23"/>
  <c r="J108" i="23" s="1"/>
  <c r="J68" i="23"/>
  <c r="J64" i="23"/>
  <c r="J77" i="23" s="1"/>
  <c r="J37" i="23"/>
  <c r="J22" i="23"/>
  <c r="J18" i="23"/>
  <c r="J15" i="23"/>
  <c r="J9" i="23"/>
  <c r="L76" i="23"/>
  <c r="K76" i="23"/>
  <c r="I76" i="23"/>
  <c r="H76" i="23"/>
  <c r="G76" i="23"/>
  <c r="E76" i="23"/>
  <c r="E68" i="23"/>
  <c r="O54" i="23"/>
  <c r="J75" i="23" l="1"/>
  <c r="J71" i="23" s="1"/>
  <c r="J14" i="23"/>
  <c r="J111" i="23"/>
  <c r="J112" i="23"/>
  <c r="J110" i="23" s="1"/>
  <c r="J107" i="23" s="1"/>
  <c r="J51" i="23"/>
  <c r="J103" i="23" s="1"/>
  <c r="J113" i="23" s="1"/>
  <c r="J101" i="23"/>
  <c r="J79" i="23" l="1"/>
  <c r="O91" i="23"/>
  <c r="O90" i="23"/>
  <c r="O88" i="23"/>
  <c r="O86" i="23"/>
  <c r="O85" i="23"/>
  <c r="O84" i="23"/>
  <c r="O83" i="23"/>
  <c r="O82" i="23"/>
  <c r="O50" i="23"/>
  <c r="O49" i="23"/>
  <c r="O48" i="23"/>
  <c r="O47" i="23"/>
  <c r="O46" i="23"/>
  <c r="O45" i="23"/>
  <c r="O44" i="23"/>
  <c r="O43" i="23"/>
  <c r="O42" i="23"/>
  <c r="O41" i="23"/>
  <c r="O40" i="23"/>
  <c r="O39" i="23"/>
  <c r="O38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1" i="23"/>
  <c r="O20" i="23"/>
  <c r="O19" i="23"/>
  <c r="O17" i="23"/>
  <c r="O16" i="23"/>
  <c r="O13" i="23"/>
  <c r="O12" i="23"/>
  <c r="O11" i="23"/>
  <c r="O10" i="23"/>
  <c r="O8" i="23"/>
  <c r="O7" i="23"/>
  <c r="F85" i="23" l="1"/>
  <c r="F55" i="23"/>
  <c r="F56" i="23"/>
  <c r="F57" i="23"/>
  <c r="F58" i="23"/>
  <c r="F59" i="23"/>
  <c r="F60" i="23"/>
  <c r="F61" i="23"/>
  <c r="F62" i="23"/>
  <c r="F53" i="23"/>
  <c r="F54" i="23"/>
  <c r="M62" i="23" l="1"/>
  <c r="N55" i="23"/>
  <c r="T54" i="23"/>
  <c r="Q54" i="23"/>
  <c r="R54" i="23"/>
  <c r="N54" i="23"/>
  <c r="N58" i="23"/>
  <c r="U58" i="23"/>
  <c r="P54" i="23"/>
  <c r="M54" i="23"/>
  <c r="L64" i="23"/>
  <c r="O55" i="23"/>
  <c r="Q55" i="23" s="1"/>
  <c r="T55" i="23"/>
  <c r="M55" i="23" l="1"/>
  <c r="P55" i="23"/>
  <c r="R55" i="23"/>
  <c r="O60" i="23"/>
  <c r="O61" i="23"/>
  <c r="O62" i="23"/>
  <c r="P62" i="23" s="1"/>
  <c r="S74" i="23"/>
  <c r="T62" i="23"/>
  <c r="S37" i="23"/>
  <c r="S22" i="23"/>
  <c r="S18" i="23"/>
  <c r="S15" i="23"/>
  <c r="S9" i="23"/>
  <c r="S14" i="23" l="1"/>
  <c r="I109" i="23"/>
  <c r="I98" i="23"/>
  <c r="I97" i="23" s="1"/>
  <c r="I96" i="23" s="1"/>
  <c r="I87" i="23"/>
  <c r="I81" i="23"/>
  <c r="I92" i="23" s="1"/>
  <c r="I73" i="23"/>
  <c r="I108" i="23" s="1"/>
  <c r="I64" i="23"/>
  <c r="I77" i="23" s="1"/>
  <c r="I37" i="23"/>
  <c r="I22" i="23"/>
  <c r="I18" i="23"/>
  <c r="I15" i="23"/>
  <c r="I9" i="23"/>
  <c r="I112" i="23" l="1"/>
  <c r="I75" i="23"/>
  <c r="I71" i="23" s="1"/>
  <c r="I111" i="23"/>
  <c r="I110" i="23" s="1"/>
  <c r="I107" i="23" s="1"/>
  <c r="I14" i="23"/>
  <c r="I51" i="23" s="1"/>
  <c r="I101" i="23"/>
  <c r="P60" i="23"/>
  <c r="M60" i="23"/>
  <c r="M85" i="23"/>
  <c r="P85" i="23"/>
  <c r="I79" i="23" l="1"/>
  <c r="I103" i="23"/>
  <c r="I113" i="23" s="1"/>
  <c r="E89" i="23"/>
  <c r="O89" i="23" s="1"/>
  <c r="K64" i="23"/>
  <c r="K77" i="23" s="1"/>
  <c r="S64" i="23"/>
  <c r="S77" i="23" s="1"/>
  <c r="T85" i="23"/>
  <c r="T60" i="23"/>
  <c r="H37" i="23" l="1"/>
  <c r="H109" i="23"/>
  <c r="H98" i="23"/>
  <c r="H111" i="23" s="1"/>
  <c r="H87" i="23"/>
  <c r="H81" i="23"/>
  <c r="H92" i="23" s="1"/>
  <c r="H73" i="23"/>
  <c r="H108" i="23" s="1"/>
  <c r="H64" i="23"/>
  <c r="H77" i="23" s="1"/>
  <c r="H75" i="23" s="1"/>
  <c r="H22" i="23"/>
  <c r="H18" i="23"/>
  <c r="H15" i="23"/>
  <c r="H9" i="23"/>
  <c r="H71" i="23" l="1"/>
  <c r="H97" i="23"/>
  <c r="H96" i="23" s="1"/>
  <c r="H101" i="23"/>
  <c r="H112" i="23"/>
  <c r="H110" i="23"/>
  <c r="H107" i="23" s="1"/>
  <c r="H14" i="23"/>
  <c r="H51" i="23" s="1"/>
  <c r="H79" i="23" s="1"/>
  <c r="H103" i="23" l="1"/>
  <c r="H113" i="23" s="1"/>
  <c r="L73" i="23" l="1"/>
  <c r="O68" i="23"/>
  <c r="F105" i="23" l="1"/>
  <c r="U105" i="23" s="1"/>
  <c r="F99" i="23"/>
  <c r="F94" i="23"/>
  <c r="F93" i="23"/>
  <c r="F91" i="23"/>
  <c r="F90" i="23"/>
  <c r="F89" i="23"/>
  <c r="U89" i="23" s="1"/>
  <c r="F88" i="23"/>
  <c r="F86" i="23"/>
  <c r="F84" i="23"/>
  <c r="F83" i="23"/>
  <c r="F82" i="23"/>
  <c r="F78" i="23"/>
  <c r="F74" i="23"/>
  <c r="T74" i="23" s="1"/>
  <c r="F70" i="23"/>
  <c r="U70" i="23" s="1"/>
  <c r="F69" i="23"/>
  <c r="F68" i="23"/>
  <c r="F67" i="23"/>
  <c r="U67" i="23" s="1"/>
  <c r="F66" i="23"/>
  <c r="F65" i="23"/>
  <c r="U65" i="23" s="1"/>
  <c r="F63" i="23"/>
  <c r="R58" i="23"/>
  <c r="F52" i="23"/>
  <c r="F50" i="23"/>
  <c r="F49" i="23"/>
  <c r="F48" i="23"/>
  <c r="F47" i="23"/>
  <c r="F46" i="23"/>
  <c r="F45" i="23"/>
  <c r="U45" i="23" s="1"/>
  <c r="F44" i="23"/>
  <c r="F43" i="23"/>
  <c r="F42" i="23"/>
  <c r="F41" i="23"/>
  <c r="F40" i="23"/>
  <c r="F39" i="23"/>
  <c r="F38" i="23"/>
  <c r="F36" i="23"/>
  <c r="N36" i="23" s="1"/>
  <c r="F35" i="23"/>
  <c r="F34" i="23"/>
  <c r="F33" i="23"/>
  <c r="F32" i="23"/>
  <c r="F31" i="23"/>
  <c r="F30" i="23"/>
  <c r="N30" i="23" s="1"/>
  <c r="F29" i="23"/>
  <c r="F28" i="23"/>
  <c r="N28" i="23" s="1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N10" i="23" s="1"/>
  <c r="F8" i="23"/>
  <c r="R105" i="23"/>
  <c r="E64" i="23"/>
  <c r="M42" i="23" l="1"/>
  <c r="N42" i="23"/>
  <c r="N66" i="23"/>
  <c r="U66" i="23"/>
  <c r="T68" i="23"/>
  <c r="U68" i="23"/>
  <c r="N69" i="23"/>
  <c r="U69" i="23"/>
  <c r="N88" i="23"/>
  <c r="Q88" i="23"/>
  <c r="R88" i="23"/>
  <c r="U88" i="23"/>
  <c r="N67" i="23"/>
  <c r="R57" i="23"/>
  <c r="N57" i="23"/>
  <c r="M58" i="23"/>
  <c r="R68" i="23"/>
  <c r="P68" i="23"/>
  <c r="Q68" i="23"/>
  <c r="M68" i="23"/>
  <c r="N68" i="23"/>
  <c r="N70" i="23"/>
  <c r="U86" i="23"/>
  <c r="N86" i="23"/>
  <c r="O70" i="23"/>
  <c r="Q70" i="23" s="1"/>
  <c r="O69" i="23"/>
  <c r="O67" i="23"/>
  <c r="O66" i="23"/>
  <c r="O65" i="23"/>
  <c r="O63" i="23"/>
  <c r="O59" i="23"/>
  <c r="O58" i="23"/>
  <c r="O57" i="23"/>
  <c r="P57" i="23" s="1"/>
  <c r="O56" i="23"/>
  <c r="O53" i="23"/>
  <c r="P58" i="23" l="1"/>
  <c r="Q58" i="23"/>
  <c r="O76" i="23"/>
  <c r="Q57" i="23"/>
  <c r="K98" i="23"/>
  <c r="K97" i="23" s="1"/>
  <c r="K96" i="23" s="1"/>
  <c r="K87" i="23"/>
  <c r="K81" i="23"/>
  <c r="K73" i="23"/>
  <c r="G37" i="23"/>
  <c r="F37" i="23" s="1"/>
  <c r="K22" i="23"/>
  <c r="K18" i="23"/>
  <c r="K15" i="23"/>
  <c r="K9" i="23"/>
  <c r="K109" i="23"/>
  <c r="K92" i="23" l="1"/>
  <c r="K108" i="23"/>
  <c r="K112" i="23"/>
  <c r="K111" i="23"/>
  <c r="F76" i="23"/>
  <c r="K75" i="23"/>
  <c r="K14" i="23"/>
  <c r="K51" i="23" s="1"/>
  <c r="K101" i="23" l="1"/>
  <c r="K110" i="23"/>
  <c r="K107" i="23" s="1"/>
  <c r="K71" i="23"/>
  <c r="K103" i="23"/>
  <c r="G73" i="23"/>
  <c r="F73" i="23" s="1"/>
  <c r="T73" i="23" s="1"/>
  <c r="R52" i="23"/>
  <c r="M53" i="23"/>
  <c r="O52" i="23"/>
  <c r="O73" i="23" s="1"/>
  <c r="M52" i="23"/>
  <c r="S98" i="23"/>
  <c r="S97" i="23" s="1"/>
  <c r="S96" i="23" s="1"/>
  <c r="S87" i="23"/>
  <c r="S81" i="23"/>
  <c r="S92" i="23" s="1"/>
  <c r="S76" i="23"/>
  <c r="E87" i="23"/>
  <c r="E81" i="23"/>
  <c r="E92" i="23" s="1"/>
  <c r="A53" i="23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E73" i="23"/>
  <c r="E77" i="23"/>
  <c r="E75" i="23" s="1"/>
  <c r="E71" i="23" s="1"/>
  <c r="E37" i="23"/>
  <c r="O37" i="23" s="1"/>
  <c r="E22" i="23"/>
  <c r="O22" i="23" s="1"/>
  <c r="E18" i="23"/>
  <c r="O18" i="23" s="1"/>
  <c r="E15" i="23"/>
  <c r="O15" i="23" s="1"/>
  <c r="E9" i="23"/>
  <c r="O9" i="23" s="1"/>
  <c r="D73" i="23"/>
  <c r="O108" i="23" l="1"/>
  <c r="K79" i="23"/>
  <c r="K113" i="23"/>
  <c r="S101" i="23"/>
  <c r="E14" i="23"/>
  <c r="O14" i="23" s="1"/>
  <c r="N52" i="23"/>
  <c r="Q52" i="23"/>
  <c r="Q53" i="23"/>
  <c r="R53" i="23"/>
  <c r="S75" i="23"/>
  <c r="S71" i="23" s="1"/>
  <c r="T52" i="23"/>
  <c r="T53" i="23"/>
  <c r="S51" i="23"/>
  <c r="N53" i="23"/>
  <c r="P53" i="23"/>
  <c r="P52" i="23"/>
  <c r="E51" i="23" l="1"/>
  <c r="S79" i="23"/>
  <c r="T42" i="23"/>
  <c r="R42" i="23"/>
  <c r="P42" i="23"/>
  <c r="E79" i="23" l="1"/>
  <c r="O51" i="23"/>
  <c r="Q42" i="23"/>
  <c r="T58" i="23"/>
  <c r="R69" i="23"/>
  <c r="U59" i="23"/>
  <c r="U57" i="23"/>
  <c r="M69" i="23" l="1"/>
  <c r="T69" i="23"/>
  <c r="T57" i="23"/>
  <c r="Q59" i="23"/>
  <c r="P69" i="23"/>
  <c r="Q69" i="23"/>
  <c r="M59" i="23"/>
  <c r="P59" i="23"/>
  <c r="N59" i="23"/>
  <c r="T59" i="23"/>
  <c r="R59" i="23"/>
  <c r="M57" i="23"/>
  <c r="E109" i="23"/>
  <c r="E108" i="23"/>
  <c r="E98" i="23"/>
  <c r="E111" i="23" s="1"/>
  <c r="E97" i="23" l="1"/>
  <c r="E103" i="23"/>
  <c r="E96" i="23" l="1"/>
  <c r="E101" i="23" s="1"/>
  <c r="E112" i="23"/>
  <c r="E110" i="23" s="1"/>
  <c r="E107" i="23" l="1"/>
  <c r="E113" i="23" s="1"/>
  <c r="T21" i="23"/>
  <c r="S109" i="23"/>
  <c r="O109" i="23"/>
  <c r="L109" i="23"/>
  <c r="G109" i="23"/>
  <c r="F109" i="23" s="1"/>
  <c r="D109" i="23"/>
  <c r="S108" i="23"/>
  <c r="L108" i="23"/>
  <c r="G108" i="23"/>
  <c r="F108" i="23" s="1"/>
  <c r="D108" i="23"/>
  <c r="L105" i="23"/>
  <c r="O105" i="23" s="1"/>
  <c r="Q105" i="23" s="1"/>
  <c r="L98" i="23"/>
  <c r="L97" i="23" s="1"/>
  <c r="L96" i="23" s="1"/>
  <c r="G98" i="23"/>
  <c r="D98" i="23"/>
  <c r="D97" i="23" s="1"/>
  <c r="D96" i="23" s="1"/>
  <c r="O94" i="23"/>
  <c r="O93" i="23"/>
  <c r="O98" i="23" s="1"/>
  <c r="O97" i="23" s="1"/>
  <c r="O96" i="23" s="1"/>
  <c r="M88" i="23"/>
  <c r="L87" i="23"/>
  <c r="G87" i="23"/>
  <c r="F87" i="23" s="1"/>
  <c r="D87" i="23"/>
  <c r="A87" i="23"/>
  <c r="M84" i="23"/>
  <c r="O81" i="23"/>
  <c r="O92" i="23" s="1"/>
  <c r="R82" i="23"/>
  <c r="L81" i="23"/>
  <c r="L92" i="23" s="1"/>
  <c r="G81" i="23"/>
  <c r="D81" i="23"/>
  <c r="D92" i="23" s="1"/>
  <c r="D76" i="23"/>
  <c r="P74" i="23"/>
  <c r="R70" i="23"/>
  <c r="R66" i="23"/>
  <c r="T65" i="23"/>
  <c r="O64" i="23"/>
  <c r="O77" i="23" s="1"/>
  <c r="O75" i="23" s="1"/>
  <c r="O71" i="23" s="1"/>
  <c r="O79" i="23" s="1"/>
  <c r="G64" i="23"/>
  <c r="F64" i="23" s="1"/>
  <c r="U64" i="23" s="1"/>
  <c r="D64" i="23"/>
  <c r="U63" i="23"/>
  <c r="R61" i="23"/>
  <c r="U49" i="23"/>
  <c r="N47" i="23"/>
  <c r="T46" i="23"/>
  <c r="N45" i="23"/>
  <c r="R44" i="23"/>
  <c r="A44" i="23"/>
  <c r="A45" i="23" s="1"/>
  <c r="A46" i="23" s="1"/>
  <c r="A47" i="23" s="1"/>
  <c r="A48" i="23" s="1"/>
  <c r="A49" i="23" s="1"/>
  <c r="A50" i="23" s="1"/>
  <c r="T43" i="23"/>
  <c r="T40" i="23"/>
  <c r="N39" i="23"/>
  <c r="D37" i="23"/>
  <c r="R36" i="23"/>
  <c r="R32" i="23"/>
  <c r="T30" i="23"/>
  <c r="M29" i="23"/>
  <c r="A29" i="23"/>
  <c r="A30" i="23" s="1"/>
  <c r="A31" i="23" s="1"/>
  <c r="A32" i="23" s="1"/>
  <c r="A33" i="23" s="1"/>
  <c r="A34" i="23" s="1"/>
  <c r="A35" i="23" s="1"/>
  <c r="A36" i="23" s="1"/>
  <c r="A37" i="23" s="1"/>
  <c r="R27" i="23"/>
  <c r="R26" i="23"/>
  <c r="T24" i="23"/>
  <c r="T23" i="23"/>
  <c r="L22" i="23"/>
  <c r="G22" i="23"/>
  <c r="F22" i="23" s="1"/>
  <c r="T19" i="23"/>
  <c r="L18" i="23"/>
  <c r="G18" i="23"/>
  <c r="F18" i="23" s="1"/>
  <c r="D18" i="23"/>
  <c r="R17" i="23"/>
  <c r="N16" i="23"/>
  <c r="L15" i="23"/>
  <c r="G15" i="23"/>
  <c r="F15" i="23" s="1"/>
  <c r="D15" i="23"/>
  <c r="U13" i="23"/>
  <c r="U11" i="23"/>
  <c r="L9" i="23"/>
  <c r="G9" i="23"/>
  <c r="D9" i="23"/>
  <c r="U8" i="23"/>
  <c r="A8" i="23"/>
  <c r="R7" i="23"/>
  <c r="C5" i="23"/>
  <c r="D5" i="23" s="1"/>
  <c r="E5" i="23" s="1"/>
  <c r="G97" i="23" l="1"/>
  <c r="F98" i="23"/>
  <c r="R108" i="23"/>
  <c r="Q108" i="23"/>
  <c r="N108" i="23"/>
  <c r="G92" i="23"/>
  <c r="F92" i="23" s="1"/>
  <c r="F81" i="23"/>
  <c r="N81" i="23" s="1"/>
  <c r="F9" i="23"/>
  <c r="N9" i="23" s="1"/>
  <c r="L77" i="23"/>
  <c r="L75" i="23" s="1"/>
  <c r="L71" i="23" s="1"/>
  <c r="M10" i="23"/>
  <c r="U10" i="23"/>
  <c r="F5" i="23"/>
  <c r="G5" i="23" s="1"/>
  <c r="H5" i="23" s="1"/>
  <c r="I5" i="23" s="1"/>
  <c r="J5" i="23" s="1"/>
  <c r="K5" i="23" s="1"/>
  <c r="U12" i="23"/>
  <c r="N12" i="23"/>
  <c r="T31" i="23"/>
  <c r="N31" i="23"/>
  <c r="R48" i="23"/>
  <c r="N48" i="23"/>
  <c r="R50" i="23"/>
  <c r="N50" i="23"/>
  <c r="R11" i="23"/>
  <c r="N11" i="23"/>
  <c r="R56" i="23"/>
  <c r="U56" i="23"/>
  <c r="R63" i="23"/>
  <c r="N63" i="23"/>
  <c r="P63" i="23"/>
  <c r="Q63" i="23"/>
  <c r="R73" i="23"/>
  <c r="N73" i="23"/>
  <c r="M73" i="23"/>
  <c r="D77" i="23"/>
  <c r="D75" i="23" s="1"/>
  <c r="D71" i="23" s="1"/>
  <c r="M89" i="23"/>
  <c r="N89" i="23"/>
  <c r="G77" i="23"/>
  <c r="R35" i="23"/>
  <c r="U35" i="23"/>
  <c r="N105" i="23"/>
  <c r="M21" i="23"/>
  <c r="P21" i="23"/>
  <c r="T49" i="23"/>
  <c r="U33" i="23"/>
  <c r="N33" i="23"/>
  <c r="D101" i="23"/>
  <c r="P34" i="23"/>
  <c r="P45" i="23"/>
  <c r="P46" i="23"/>
  <c r="R46" i="23"/>
  <c r="Q48" i="23"/>
  <c r="T50" i="23"/>
  <c r="D111" i="23"/>
  <c r="T48" i="23"/>
  <c r="M18" i="23"/>
  <c r="Q38" i="23"/>
  <c r="P41" i="23"/>
  <c r="Q90" i="23"/>
  <c r="Q12" i="23"/>
  <c r="Q23" i="23"/>
  <c r="Q25" i="23"/>
  <c r="P50" i="23"/>
  <c r="T64" i="23"/>
  <c r="P47" i="23"/>
  <c r="R86" i="23"/>
  <c r="O111" i="23"/>
  <c r="L14" i="23"/>
  <c r="L51" i="23" s="1"/>
  <c r="T32" i="23"/>
  <c r="P33" i="23"/>
  <c r="T29" i="23"/>
  <c r="M32" i="23"/>
  <c r="R33" i="23"/>
  <c r="T39" i="23"/>
  <c r="N56" i="23"/>
  <c r="P66" i="23"/>
  <c r="R29" i="23"/>
  <c r="R39" i="23"/>
  <c r="Q7" i="23"/>
  <c r="N32" i="23"/>
  <c r="Q66" i="23"/>
  <c r="P84" i="23"/>
  <c r="Q11" i="23"/>
  <c r="Q32" i="23"/>
  <c r="P86" i="23"/>
  <c r="Q8" i="23"/>
  <c r="P13" i="23"/>
  <c r="D14" i="23"/>
  <c r="U23" i="23"/>
  <c r="R30" i="23"/>
  <c r="M46" i="23"/>
  <c r="M48" i="23"/>
  <c r="P99" i="23"/>
  <c r="N17" i="23"/>
  <c r="P20" i="23"/>
  <c r="R25" i="23"/>
  <c r="M31" i="23"/>
  <c r="N43" i="23"/>
  <c r="Q17" i="23"/>
  <c r="Q31" i="23"/>
  <c r="Q43" i="23"/>
  <c r="R90" i="23"/>
  <c r="R16" i="23"/>
  <c r="T17" i="23"/>
  <c r="N24" i="23"/>
  <c r="R31" i="23"/>
  <c r="U43" i="23"/>
  <c r="R12" i="23"/>
  <c r="G14" i="23"/>
  <c r="T16" i="23"/>
  <c r="U17" i="23"/>
  <c r="T18" i="23"/>
  <c r="U24" i="23"/>
  <c r="Q30" i="23"/>
  <c r="U32" i="23"/>
  <c r="G111" i="23"/>
  <c r="F111" i="23" s="1"/>
  <c r="Q89" i="23"/>
  <c r="M99" i="23"/>
  <c r="Q37" i="23"/>
  <c r="N37" i="23"/>
  <c r="U37" i="23"/>
  <c r="N27" i="23"/>
  <c r="N19" i="23"/>
  <c r="R23" i="23"/>
  <c r="P26" i="23"/>
  <c r="P48" i="23"/>
  <c r="Q56" i="23"/>
  <c r="T61" i="23"/>
  <c r="O87" i="23"/>
  <c r="Q87" i="23" s="1"/>
  <c r="T10" i="23"/>
  <c r="T13" i="23"/>
  <c r="N18" i="23"/>
  <c r="Q19" i="23"/>
  <c r="M23" i="23"/>
  <c r="P22" i="23"/>
  <c r="Q26" i="23"/>
  <c r="P27" i="23"/>
  <c r="R41" i="23"/>
  <c r="P11" i="23"/>
  <c r="M17" i="23"/>
  <c r="R18" i="23"/>
  <c r="U19" i="23"/>
  <c r="N23" i="23"/>
  <c r="T27" i="23"/>
  <c r="P29" i="23"/>
  <c r="M30" i="23"/>
  <c r="P31" i="23"/>
  <c r="Q34" i="23"/>
  <c r="T35" i="23"/>
  <c r="U40" i="23"/>
  <c r="P44" i="23"/>
  <c r="U48" i="23"/>
  <c r="M76" i="23"/>
  <c r="P109" i="23"/>
  <c r="U18" i="23"/>
  <c r="M27" i="23"/>
  <c r="P30" i="23"/>
  <c r="Q33" i="23"/>
  <c r="M35" i="23"/>
  <c r="N41" i="23"/>
  <c r="P49" i="23"/>
  <c r="R20" i="23"/>
  <c r="N35" i="23"/>
  <c r="T36" i="23"/>
  <c r="R38" i="23"/>
  <c r="Q49" i="23"/>
  <c r="P56" i="23"/>
  <c r="U27" i="23"/>
  <c r="M13" i="23"/>
  <c r="N40" i="23"/>
  <c r="P43" i="23"/>
  <c r="P10" i="23"/>
  <c r="Q27" i="23"/>
  <c r="Q35" i="23"/>
  <c r="Q41" i="23"/>
  <c r="R49" i="23"/>
  <c r="R8" i="23"/>
  <c r="P35" i="23"/>
  <c r="M39" i="23"/>
  <c r="Q40" i="23"/>
  <c r="Q45" i="23"/>
  <c r="P83" i="23"/>
  <c r="M93" i="23"/>
  <c r="T8" i="23"/>
  <c r="T20" i="23"/>
  <c r="U28" i="23"/>
  <c r="T28" i="23"/>
  <c r="M28" i="23"/>
  <c r="T38" i="23"/>
  <c r="P40" i="23"/>
  <c r="T44" i="23"/>
  <c r="U47" i="23"/>
  <c r="N8" i="23"/>
  <c r="T12" i="23"/>
  <c r="M12" i="23"/>
  <c r="T34" i="23"/>
  <c r="P36" i="23"/>
  <c r="T45" i="23"/>
  <c r="U61" i="23"/>
  <c r="N61" i="23"/>
  <c r="Q61" i="23"/>
  <c r="P61" i="23"/>
  <c r="R65" i="23"/>
  <c r="L111" i="23"/>
  <c r="M7" i="23"/>
  <c r="T7" i="23"/>
  <c r="M11" i="23"/>
  <c r="Q16" i="23"/>
  <c r="P16" i="23"/>
  <c r="U16" i="23"/>
  <c r="P17" i="23"/>
  <c r="P19" i="23"/>
  <c r="U26" i="23"/>
  <c r="N26" i="23"/>
  <c r="T26" i="23"/>
  <c r="Q28" i="23"/>
  <c r="P32" i="23"/>
  <c r="M34" i="23"/>
  <c r="U34" i="23"/>
  <c r="Q36" i="23"/>
  <c r="P38" i="23"/>
  <c r="T41" i="23"/>
  <c r="M45" i="23"/>
  <c r="Q47" i="23"/>
  <c r="M61" i="23"/>
  <c r="P67" i="23"/>
  <c r="T67" i="23"/>
  <c r="M67" i="23"/>
  <c r="Q67" i="23"/>
  <c r="R67" i="23"/>
  <c r="U44" i="23"/>
  <c r="N44" i="23"/>
  <c r="T70" i="23"/>
  <c r="P70" i="23"/>
  <c r="R10" i="23"/>
  <c r="Q10" i="23"/>
  <c r="Q18" i="23"/>
  <c r="N20" i="23"/>
  <c r="T22" i="23"/>
  <c r="N22" i="23"/>
  <c r="M22" i="23"/>
  <c r="U25" i="23"/>
  <c r="N25" i="23"/>
  <c r="T25" i="23"/>
  <c r="M25" i="23"/>
  <c r="P28" i="23"/>
  <c r="M37" i="23"/>
  <c r="R37" i="23"/>
  <c r="Q46" i="23"/>
  <c r="N7" i="23"/>
  <c r="U7" i="23"/>
  <c r="P8" i="23"/>
  <c r="P12" i="23"/>
  <c r="M16" i="23"/>
  <c r="Q20" i="23"/>
  <c r="U22" i="23"/>
  <c r="P25" i="23"/>
  <c r="M26" i="23"/>
  <c r="R28" i="23"/>
  <c r="Q29" i="23"/>
  <c r="N34" i="23"/>
  <c r="T37" i="23"/>
  <c r="M41" i="23"/>
  <c r="U41" i="23"/>
  <c r="Q44" i="23"/>
  <c r="R47" i="23"/>
  <c r="M82" i="23"/>
  <c r="P82" i="23"/>
  <c r="N82" i="23"/>
  <c r="Q82" i="23"/>
  <c r="L101" i="23"/>
  <c r="M105" i="23"/>
  <c r="T105" i="23"/>
  <c r="U36" i="23"/>
  <c r="T47" i="23"/>
  <c r="N65" i="23"/>
  <c r="Q65" i="23"/>
  <c r="M65" i="23"/>
  <c r="R87" i="23"/>
  <c r="M87" i="23"/>
  <c r="P88" i="23"/>
  <c r="P91" i="23"/>
  <c r="M91" i="23"/>
  <c r="Q91" i="23"/>
  <c r="R91" i="23"/>
  <c r="T108" i="23"/>
  <c r="M108" i="23"/>
  <c r="M36" i="23"/>
  <c r="M47" i="23"/>
  <c r="N91" i="23"/>
  <c r="M94" i="23"/>
  <c r="P94" i="23"/>
  <c r="M109" i="23"/>
  <c r="T109" i="23"/>
  <c r="P7" i="23"/>
  <c r="U38" i="23"/>
  <c r="N38" i="23"/>
  <c r="M8" i="23"/>
  <c r="T11" i="23"/>
  <c r="R13" i="23"/>
  <c r="Q13" i="23"/>
  <c r="M20" i="23"/>
  <c r="U20" i="23"/>
  <c r="D22" i="23"/>
  <c r="P23" i="23"/>
  <c r="R34" i="23"/>
  <c r="P37" i="23"/>
  <c r="M38" i="23"/>
  <c r="Q39" i="23"/>
  <c r="P39" i="23"/>
  <c r="U39" i="23"/>
  <c r="M44" i="23"/>
  <c r="R45" i="23"/>
  <c r="T63" i="23"/>
  <c r="M63" i="23"/>
  <c r="P65" i="23"/>
  <c r="M70" i="23"/>
  <c r="M83" i="23"/>
  <c r="N87" i="23"/>
  <c r="P18" i="23"/>
  <c r="R19" i="23"/>
  <c r="R24" i="23"/>
  <c r="T33" i="23"/>
  <c r="R40" i="23"/>
  <c r="R43" i="23"/>
  <c r="M50" i="23"/>
  <c r="Q50" i="23"/>
  <c r="Q84" i="23"/>
  <c r="M86" i="23"/>
  <c r="Q86" i="23"/>
  <c r="M90" i="23"/>
  <c r="P90" i="23"/>
  <c r="N90" i="23"/>
  <c r="M19" i="23"/>
  <c r="M24" i="23"/>
  <c r="M33" i="23"/>
  <c r="M40" i="23"/>
  <c r="M43" i="23"/>
  <c r="R89" i="23"/>
  <c r="P89" i="23"/>
  <c r="M49" i="23"/>
  <c r="M56" i="23"/>
  <c r="T56" i="23"/>
  <c r="M66" i="23"/>
  <c r="T66" i="23"/>
  <c r="R84" i="23"/>
  <c r="P93" i="23"/>
  <c r="N84" i="23"/>
  <c r="G96" i="23" l="1"/>
  <c r="F96" i="23" s="1"/>
  <c r="F97" i="23"/>
  <c r="M97" i="23" s="1"/>
  <c r="M5" i="23"/>
  <c r="N5" i="23" s="1"/>
  <c r="O5" i="23" s="1"/>
  <c r="P5" i="23" s="1"/>
  <c r="Q5" i="23" s="1"/>
  <c r="S5" i="23" s="1"/>
  <c r="T5" i="23" s="1"/>
  <c r="U5" i="23" s="1"/>
  <c r="L112" i="23"/>
  <c r="L110" i="23" s="1"/>
  <c r="L107" i="23" s="1"/>
  <c r="R9" i="23"/>
  <c r="T9" i="23"/>
  <c r="U9" i="23"/>
  <c r="Q9" i="23"/>
  <c r="M9" i="23"/>
  <c r="F14" i="23"/>
  <c r="T14" i="23" s="1"/>
  <c r="L79" i="23"/>
  <c r="F77" i="23"/>
  <c r="R77" i="23" s="1"/>
  <c r="G112" i="23"/>
  <c r="F112" i="23" s="1"/>
  <c r="G75" i="23"/>
  <c r="F75" i="23" s="1"/>
  <c r="P105" i="23"/>
  <c r="D112" i="23"/>
  <c r="D110" i="23" s="1"/>
  <c r="D107" i="23" s="1"/>
  <c r="Q81" i="23"/>
  <c r="R81" i="23"/>
  <c r="P87" i="23"/>
  <c r="P76" i="23"/>
  <c r="D51" i="23"/>
  <c r="D103" i="23" s="1"/>
  <c r="R64" i="23"/>
  <c r="N64" i="23"/>
  <c r="P81" i="23"/>
  <c r="M64" i="23"/>
  <c r="M81" i="23"/>
  <c r="G51" i="23"/>
  <c r="P9" i="23"/>
  <c r="R22" i="23"/>
  <c r="P98" i="23"/>
  <c r="M98" i="23"/>
  <c r="O101" i="23"/>
  <c r="Q22" i="23"/>
  <c r="Q64" i="23"/>
  <c r="P64" i="23"/>
  <c r="Q76" i="23"/>
  <c r="L103" i="23"/>
  <c r="N76" i="23"/>
  <c r="T76" i="23"/>
  <c r="G101" i="23"/>
  <c r="F101" i="23" s="1"/>
  <c r="R76" i="23"/>
  <c r="U76" i="23"/>
  <c r="P111" i="23"/>
  <c r="M111" i="23"/>
  <c r="Q111" i="23"/>
  <c r="R111" i="23"/>
  <c r="N111" i="23"/>
  <c r="O112" i="23"/>
  <c r="O110" i="23" s="1"/>
  <c r="P97" i="23"/>
  <c r="Q24" i="23"/>
  <c r="P24" i="23"/>
  <c r="G71" i="23"/>
  <c r="F71" i="23" s="1"/>
  <c r="G110" i="23"/>
  <c r="U15" i="23"/>
  <c r="T15" i="23"/>
  <c r="N15" i="23"/>
  <c r="R15" i="23"/>
  <c r="M15" i="23"/>
  <c r="P15" i="23"/>
  <c r="Q15" i="23"/>
  <c r="M96" i="23"/>
  <c r="P96" i="23"/>
  <c r="R92" i="23"/>
  <c r="P92" i="23"/>
  <c r="Q92" i="23"/>
  <c r="N92" i="23"/>
  <c r="M92" i="23"/>
  <c r="Q77" i="23" l="1"/>
  <c r="N112" i="23"/>
  <c r="M77" i="23"/>
  <c r="P14" i="23"/>
  <c r="N14" i="23"/>
  <c r="M14" i="23"/>
  <c r="Q14" i="23"/>
  <c r="R14" i="23"/>
  <c r="T77" i="23"/>
  <c r="M112" i="23"/>
  <c r="U77" i="23"/>
  <c r="P77" i="23"/>
  <c r="U14" i="23"/>
  <c r="F51" i="23"/>
  <c r="N51" i="23" s="1"/>
  <c r="G107" i="23"/>
  <c r="F107" i="23" s="1"/>
  <c r="F110" i="23"/>
  <c r="R112" i="23"/>
  <c r="N77" i="23"/>
  <c r="L113" i="23"/>
  <c r="D79" i="23"/>
  <c r="D113" i="23"/>
  <c r="G103" i="23"/>
  <c r="F103" i="23" s="1"/>
  <c r="O103" i="23"/>
  <c r="Q112" i="23"/>
  <c r="N101" i="23"/>
  <c r="Q101" i="23"/>
  <c r="P101" i="23"/>
  <c r="M101" i="23"/>
  <c r="R101" i="23"/>
  <c r="G79" i="23"/>
  <c r="F79" i="23" s="1"/>
  <c r="P75" i="23"/>
  <c r="M75" i="23"/>
  <c r="Q75" i="23"/>
  <c r="N75" i="23"/>
  <c r="R75" i="23"/>
  <c r="T75" i="23"/>
  <c r="U75" i="23"/>
  <c r="P112" i="23"/>
  <c r="R51" i="23" l="1"/>
  <c r="U51" i="23"/>
  <c r="T51" i="23"/>
  <c r="M51" i="23"/>
  <c r="P51" i="23"/>
  <c r="Q51" i="23"/>
  <c r="Q73" i="23"/>
  <c r="O107" i="23"/>
  <c r="P73" i="23"/>
  <c r="R103" i="23"/>
  <c r="G113" i="23"/>
  <c r="M71" i="23"/>
  <c r="U71" i="23"/>
  <c r="T71" i="23"/>
  <c r="R71" i="23"/>
  <c r="N71" i="23"/>
  <c r="R110" i="23"/>
  <c r="M110" i="23"/>
  <c r="N110" i="23"/>
  <c r="Q110" i="23"/>
  <c r="P110" i="23"/>
  <c r="F113" i="23" l="1"/>
  <c r="P108" i="23"/>
  <c r="O113" i="23"/>
  <c r="Q71" i="23"/>
  <c r="P71" i="23"/>
  <c r="Q103" i="23"/>
  <c r="P103" i="23"/>
  <c r="M103" i="23"/>
  <c r="N103" i="23"/>
  <c r="P79" i="23"/>
  <c r="M79" i="23"/>
  <c r="Q79" i="23"/>
  <c r="N79" i="23"/>
  <c r="R79" i="23"/>
  <c r="U79" i="23"/>
  <c r="T79" i="23"/>
  <c r="M107" i="23"/>
  <c r="R107" i="23"/>
  <c r="N107" i="23"/>
  <c r="Q107" i="23" l="1"/>
  <c r="P107" i="23"/>
  <c r="P113" i="23"/>
  <c r="R113" i="23"/>
  <c r="N113" i="23"/>
  <c r="Q113" i="23"/>
  <c r="M113" i="23"/>
  <c r="U90" i="23" l="1"/>
  <c r="U82" i="23"/>
  <c r="U87" i="23"/>
  <c r="U91" i="23"/>
  <c r="U92" i="23"/>
  <c r="T92" i="23"/>
  <c r="S103" i="23"/>
  <c r="T103" i="23" s="1"/>
  <c r="T88" i="23"/>
  <c r="T87" i="23"/>
  <c r="U84" i="23"/>
  <c r="T84" i="23"/>
  <c r="T90" i="23"/>
  <c r="T82" i="23"/>
  <c r="T93" i="23"/>
  <c r="U101" i="23"/>
  <c r="T99" i="23"/>
  <c r="S112" i="23"/>
  <c r="U112" i="23" s="1"/>
  <c r="T101" i="23"/>
  <c r="U81" i="23"/>
  <c r="T81" i="23"/>
  <c r="U83" i="23"/>
  <c r="T86" i="23"/>
  <c r="T98" i="23"/>
  <c r="S111" i="23"/>
  <c r="T111" i="23" s="1"/>
  <c r="T97" i="23"/>
  <c r="T96" i="23"/>
  <c r="T83" i="23"/>
  <c r="T89" i="23"/>
  <c r="T94" i="23"/>
  <c r="T91" i="23"/>
  <c r="T112" i="23" l="1"/>
  <c r="U103" i="23"/>
  <c r="U111" i="23"/>
  <c r="S110" i="23"/>
  <c r="S107" i="23" s="1"/>
  <c r="T110" i="23" l="1"/>
  <c r="U110" i="23"/>
  <c r="U107" i="23" l="1"/>
  <c r="S113" i="23"/>
  <c r="T107" i="23"/>
  <c r="T113" i="23" l="1"/>
  <c r="U113" i="23"/>
</calcChain>
</file>

<file path=xl/sharedStrings.xml><?xml version="1.0" encoding="utf-8"?>
<sst xmlns="http://schemas.openxmlformats.org/spreadsheetml/2006/main" count="224" uniqueCount="208">
  <si>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</si>
  <si>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</si>
  <si>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</si>
  <si>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</si>
  <si>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</si>
  <si>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</si>
  <si>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</si>
  <si>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</si>
  <si>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</si>
  <si>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</si>
  <si>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</si>
  <si>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</si>
  <si>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</si>
  <si>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</si>
  <si>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</si>
  <si>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</si>
  <si>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</si>
  <si>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</si>
  <si>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</si>
  <si>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</si>
  <si>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</si>
  <si>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</si>
  <si>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</si>
  <si>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</si>
  <si>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</si>
  <si>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</si>
  <si>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</si>
  <si>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</si>
  <si>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</si>
  <si>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</si>
  <si>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</si>
  <si>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</si>
  <si>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</si>
  <si>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</si>
  <si>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</si>
  <si>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</si>
  <si>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</si>
  <si>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</si>
  <si>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</si>
  <si>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</si>
  <si>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</si>
  <si>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</si>
  <si>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</si>
  <si>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</si>
  <si>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</si>
  <si>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</si>
  <si>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</si>
  <si>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</si>
  <si>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</si>
  <si>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</si>
  <si>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</si>
  <si>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</si>
  <si>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</si>
  <si>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</si>
  <si>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</si>
  <si>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</si>
  <si>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</si>
  <si>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</si>
  <si>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</si>
  <si>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</si>
  <si>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</si>
  <si>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</si>
  <si>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</si>
  <si>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</si>
  <si>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</si>
  <si>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</si>
  <si>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</si>
  <si>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</si>
  <si>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</si>
  <si>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</si>
  <si>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</si>
  <si>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</si>
  <si>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</si>
  <si>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</si>
  <si>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</si>
  <si>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</si>
  <si>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</si>
  <si>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</si>
  <si>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</si>
  <si>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</si>
  <si>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</si>
  <si>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</si>
  <si>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</si>
  <si>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</si>
  <si>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</si>
  <si>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</si>
  <si>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</si>
  <si>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</si>
  <si>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</si>
  <si>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</si>
  <si>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</si>
  <si>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</si>
  <si>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</si>
  <si>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</si>
  <si>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</si>
  <si>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</si>
  <si>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</si>
  <si>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</si>
  <si>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</si>
  <si>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</si>
  <si>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</si>
  <si>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</si>
  <si>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</si>
  <si>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</si>
  <si>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</si>
  <si>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</si>
  <si>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</si>
  <si>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</si>
  <si>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</si>
  <si>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</si>
  <si>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</si>
  <si>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</si>
  <si>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</si>
  <si>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</si>
  <si>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</si>
  <si>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</si>
  <si>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</si>
  <si>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</si>
  <si>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</si>
  <si>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</si>
  <si>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</si>
  <si>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</si>
  <si>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</si>
  <si>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</si>
  <si>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</si>
  <si>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</si>
  <si>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</si>
  <si>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</si>
  <si>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</si>
  <si>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</si>
  <si>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</si>
  <si>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</si>
  <si>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</si>
  <si>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</si>
  <si>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</si>
  <si>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</si>
  <si>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</si>
  <si>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</si>
  <si>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</si>
  <si>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</si>
  <si>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</si>
  <si>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</si>
  <si>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</si>
  <si>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</si>
  <si>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</si>
  <si>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</si>
  <si>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</si>
  <si>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</si>
  <si>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</si>
  <si>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</si>
  <si>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</si>
  <si>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</si>
  <si>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</si>
  <si>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</si>
  <si>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</si>
  <si>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</si>
  <si>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</si>
  <si>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</si>
  <si>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</si>
  <si>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</si>
  <si>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</si>
  <si>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</si>
  <si>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</si>
  <si>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</si>
  <si>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</si>
  <si>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</si>
  <si>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</si>
  <si>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</si>
  <si>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</si>
  <si>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</si>
  <si>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</si>
  <si>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41021400</t>
  </si>
  <si>
    <t>Субвенція  з  державного  бюджету  місцевим  бюджетам на забезпечення харчуванням учнів закладів загальної середньої освіти</t>
  </si>
  <si>
    <t>41031100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</si>
  <si>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</si>
  <si>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41059300</t>
  </si>
  <si>
    <t>Бюджет 
на 2026 рік</t>
  </si>
  <si>
    <t>Уточнений бюджет на 2026 рік</t>
  </si>
  <si>
    <t>Відхилення факту  2026р. від факту 2025р.</t>
  </si>
  <si>
    <t>лютий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</si>
  <si>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</si>
  <si>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</si>
  <si>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березень</t>
  </si>
  <si>
    <t>Інші дотації з місцевого бюджету</t>
  </si>
  <si>
    <t>41040400</t>
  </si>
  <si>
    <t>Надходження коштів від відшкодування втрат сільськогосподарського і лісогосподарського виробництва</t>
  </si>
  <si>
    <t>квітень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</si>
  <si>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</si>
  <si>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41057700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</si>
  <si>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</si>
  <si>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</si>
  <si>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</si>
  <si>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</si>
  <si>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13.1.</t>
  </si>
  <si>
    <t>13.2.</t>
  </si>
  <si>
    <t>13.3.</t>
  </si>
  <si>
    <t>13.4.</t>
  </si>
  <si>
    <t>13.5.</t>
  </si>
  <si>
    <t>13.6.</t>
  </si>
  <si>
    <t>Надійшло за січень - травень 2026р.</t>
  </si>
  <si>
    <t>План на січень - травень 2026 року</t>
  </si>
  <si>
    <t>Відхилення надходжень до плану на січень - травень 2026 року</t>
  </si>
  <si>
    <t>План на січень - травень 2025р. (розрахунковий)</t>
  </si>
  <si>
    <t xml:space="preserve">Відхилення надходжень до плану на січень - травень 2025 року (розрахунковий) </t>
  </si>
  <si>
    <t>Надійшло за січень - травень 2025р.</t>
  </si>
  <si>
    <t>% виконання до бюджету на 2025р. (норма 41,7%)</t>
  </si>
  <si>
    <t>травень</t>
  </si>
  <si>
    <t>Аналіз виконання бюджету Вінницької міської територіальної громади за січень - травень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</si>
</sst>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3.5"/>
      <name val="Times New Roman"/>
      <family val="1"/>
      <charset val="204"/>
    </font>
    <font>
      <sz val="13.5"/>
      <name val="Times New Roman Cyr"/>
      <charset val="204"/>
    </font>
    <font>
      <i/>
      <sz val="13.5"/>
      <name val="Times New Roman Cyr"/>
      <charset val="204"/>
    </font>
    <font>
      <i/>
      <sz val="14"/>
      <name val="Times New Roman"/>
      <family val="1"/>
      <charset val="204"/>
    </font>
    <font>
      <b/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3" fillId="0" borderId="0"/>
  </cellStyleXfs>
  <cellXfs count="159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0" fontId="30" fillId="2" borderId="1" xfId="1" applyFont="1" applyFill="1" applyBorder="1" applyAlignment="1">
      <alignment horizontal="center" vertical="center"/>
    </xf>
    <xf numFmtId="2" fontId="31" fillId="2" borderId="1" xfId="1" applyNumberFormat="1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32" fillId="2" borderId="1" xfId="1" applyFont="1" applyFill="1" applyBorder="1" applyAlignment="1">
      <alignment horizontal="center" vertical="center"/>
    </xf>
    <xf numFmtId="49" fontId="31" fillId="2" borderId="1" xfId="1" applyNumberFormat="1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center" vertical="center" wrapText="1"/>
    </xf>
    <xf numFmtId="0" fontId="30" fillId="0" borderId="0" xfId="1" applyFont="1" applyFill="1" applyBorder="1"/>
    <xf numFmtId="0" fontId="31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0" fontId="28" fillId="0" borderId="0" xfId="3" applyFont="1" applyFill="1" applyBorder="1"/>
    <xf numFmtId="166" fontId="31" fillId="2" borderId="1" xfId="3" applyNumberFormat="1" applyFont="1" applyFill="1" applyBorder="1" applyAlignment="1">
      <alignment horizontal="center" vertical="center"/>
    </xf>
    <xf numFmtId="164" fontId="31" fillId="2" borderId="1" xfId="3" applyNumberFormat="1" applyFont="1" applyFill="1" applyBorder="1" applyAlignment="1">
      <alignment horizontal="center" vertical="center"/>
    </xf>
    <xf numFmtId="166" fontId="31" fillId="0" borderId="1" xfId="3" applyNumberFormat="1" applyFont="1" applyFill="1" applyBorder="1" applyAlignment="1">
      <alignment horizontal="center" vertical="center"/>
    </xf>
    <xf numFmtId="164" fontId="31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4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5" fillId="0" borderId="1" xfId="3" applyNumberFormat="1" applyFont="1" applyFill="1" applyBorder="1" applyAlignment="1">
      <alignment horizontal="center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7" fontId="36" fillId="0" borderId="1" xfId="1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39" fillId="2" borderId="1" xfId="1" applyFont="1" applyFill="1" applyBorder="1" applyAlignment="1">
      <alignment horizontal="center" vertical="center"/>
    </xf>
    <xf numFmtId="0" fontId="40" fillId="2" borderId="1" xfId="1" applyFont="1" applyFill="1" applyBorder="1" applyAlignment="1">
      <alignment horizontal="center" vertical="center" wrapText="1"/>
    </xf>
    <xf numFmtId="165" fontId="40" fillId="2" borderId="1" xfId="1" applyNumberFormat="1" applyFont="1" applyFill="1" applyBorder="1" applyAlignment="1">
      <alignment horizontal="center" vertical="center" wrapText="1"/>
    </xf>
    <xf numFmtId="166" fontId="40" fillId="2" borderId="1" xfId="3" applyNumberFormat="1" applyFont="1" applyFill="1" applyBorder="1" applyAlignment="1">
      <alignment horizontal="center" vertical="center"/>
    </xf>
    <xf numFmtId="164" fontId="40" fillId="2" borderId="1" xfId="3" applyNumberFormat="1" applyFont="1" applyFill="1" applyBorder="1" applyAlignment="1">
      <alignment horizontal="center" vertical="center"/>
    </xf>
    <xf numFmtId="49" fontId="40" fillId="2" borderId="1" xfId="1" applyNumberFormat="1" applyFont="1" applyFill="1" applyBorder="1" applyAlignment="1">
      <alignment horizontal="center" vertical="center" wrapText="1"/>
    </xf>
    <xf numFmtId="0" fontId="39" fillId="2" borderId="1" xfId="1" applyFont="1" applyFill="1" applyBorder="1" applyAlignment="1">
      <alignment vertical="center"/>
    </xf>
    <xf numFmtId="49" fontId="30" fillId="0" borderId="1" xfId="1" applyNumberFormat="1" applyFont="1" applyFill="1" applyBorder="1" applyAlignment="1">
      <alignment horizontal="center" vertical="center"/>
    </xf>
    <xf numFmtId="49" fontId="41" fillId="0" borderId="1" xfId="1" applyNumberFormat="1" applyFont="1" applyFill="1" applyBorder="1" applyAlignment="1">
      <alignment horizontal="center" vertical="center"/>
    </xf>
    <xf numFmtId="49" fontId="37" fillId="0" borderId="1" xfId="1" applyNumberFormat="1" applyFont="1" applyFill="1" applyBorder="1" applyAlignment="1">
      <alignment horizontal="center" vertical="center" wrapText="1"/>
    </xf>
    <xf numFmtId="0" fontId="41" fillId="0" borderId="0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1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7" fillId="0" borderId="1" xfId="3" applyNumberFormat="1" applyFont="1" applyFill="1" applyBorder="1" applyAlignment="1">
      <alignment horizontal="center" vertical="center" wrapText="1"/>
    </xf>
    <xf numFmtId="167" fontId="31" fillId="2" borderId="1" xfId="3" applyNumberFormat="1" applyFont="1" applyFill="1" applyBorder="1" applyAlignment="1">
      <alignment horizontal="center" vertical="center" wrapText="1"/>
    </xf>
    <xf numFmtId="167" fontId="31" fillId="2" borderId="1" xfId="1" applyNumberFormat="1" applyFont="1" applyFill="1" applyBorder="1" applyAlignment="1">
      <alignment horizontal="center" vertical="center" wrapText="1"/>
    </xf>
    <xf numFmtId="167" fontId="35" fillId="0" borderId="1" xfId="1" applyNumberFormat="1" applyFont="1" applyFill="1" applyBorder="1" applyAlignment="1">
      <alignment horizontal="center" vertical="center" wrapText="1"/>
    </xf>
    <xf numFmtId="167" fontId="37" fillId="0" borderId="1" xfId="1" applyNumberFormat="1" applyFont="1" applyFill="1" applyBorder="1" applyAlignment="1">
      <alignment horizontal="center" vertical="center" wrapText="1"/>
    </xf>
    <xf numFmtId="167" fontId="40" fillId="2" borderId="1" xfId="1" applyNumberFormat="1" applyFont="1" applyFill="1" applyBorder="1" applyAlignment="1">
      <alignment horizontal="center" vertical="center" wrapText="1"/>
    </xf>
    <xf numFmtId="166" fontId="31" fillId="2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6" fillId="0" borderId="1" xfId="1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49" fontId="35" fillId="0" borderId="1" xfId="1" applyNumberFormat="1" applyFont="1" applyFill="1" applyBorder="1" applyAlignment="1">
      <alignment horizontal="center" vertical="center" wrapText="1"/>
    </xf>
    <xf numFmtId="167" fontId="36" fillId="0" borderId="1" xfId="3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166" fontId="31" fillId="2" borderId="1" xfId="3" applyNumberFormat="1" applyFont="1" applyFill="1" applyBorder="1" applyAlignment="1">
      <alignment horizontal="center" vertical="center" wrapText="1"/>
    </xf>
    <xf numFmtId="0" fontId="43" fillId="0" borderId="1" xfId="3" applyNumberFormat="1" applyFont="1" applyFill="1" applyBorder="1" applyAlignment="1">
      <alignment horizontal="left" vertical="center" wrapText="1" shrinkToFit="1"/>
    </xf>
    <xf numFmtId="0" fontId="44" fillId="0" borderId="1" xfId="1" applyFont="1" applyFill="1" applyBorder="1" applyAlignment="1">
      <alignment horizontal="left" vertical="center" wrapText="1"/>
    </xf>
    <xf numFmtId="0" fontId="44" fillId="0" borderId="1" xfId="3" applyNumberFormat="1" applyFont="1" applyFill="1" applyBorder="1" applyAlignment="1">
      <alignment horizontal="justify" vertical="center" wrapText="1" shrinkToFit="1"/>
    </xf>
    <xf numFmtId="0" fontId="45" fillId="0" borderId="1" xfId="3" applyNumberFormat="1" applyFont="1" applyFill="1" applyBorder="1" applyAlignment="1">
      <alignment horizontal="justify" vertical="center" wrapText="1" shrinkToFit="1"/>
    </xf>
    <xf numFmtId="0" fontId="46" fillId="0" borderId="1" xfId="3" applyNumberFormat="1" applyFont="1" applyFill="1" applyBorder="1" applyAlignment="1">
      <alignment horizontal="left" vertical="center" wrapText="1" shrinkToFit="1"/>
    </xf>
    <xf numFmtId="0" fontId="29" fillId="0" borderId="1" xfId="3" applyFont="1" applyFill="1" applyBorder="1" applyAlignment="1">
      <alignment horizontal="left" vertical="center" wrapText="1"/>
    </xf>
    <xf numFmtId="49" fontId="43" fillId="0" borderId="1" xfId="3" applyNumberFormat="1" applyFont="1" applyFill="1" applyBorder="1" applyAlignment="1">
      <alignment horizontal="left" vertical="center" wrapText="1"/>
    </xf>
    <xf numFmtId="0" fontId="42" fillId="0" borderId="1" xfId="2" applyFont="1" applyFill="1" applyBorder="1" applyAlignment="1">
      <alignment horizontal="left" vertical="center" wrapText="1"/>
    </xf>
    <xf numFmtId="0" fontId="47" fillId="0" borderId="1" xfId="3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vertical="center" wrapText="1"/>
    </xf>
    <xf numFmtId="49" fontId="29" fillId="0" borderId="1" xfId="3" applyNumberFormat="1" applyFont="1" applyFill="1" applyBorder="1" applyAlignment="1">
      <alignment horizontal="left" vertical="center" wrapText="1"/>
    </xf>
    <xf numFmtId="49" fontId="47" fillId="0" borderId="1" xfId="3" applyNumberFormat="1" applyFont="1" applyFill="1" applyBorder="1" applyAlignment="1">
      <alignment horizontal="left" vertical="center" wrapText="1"/>
    </xf>
    <xf numFmtId="49" fontId="43" fillId="0" borderId="1" xfId="2" applyNumberFormat="1" applyFont="1" applyFill="1" applyBorder="1" applyAlignment="1">
      <alignment horizontal="left" vertical="center" wrapText="1"/>
    </xf>
    <xf numFmtId="0" fontId="43" fillId="0" borderId="1" xfId="2" applyNumberFormat="1" applyFont="1" applyFill="1" applyBorder="1" applyAlignment="1">
      <alignment horizontal="left" vertical="center" wrapText="1"/>
    </xf>
    <xf numFmtId="49" fontId="48" fillId="0" borderId="1" xfId="1" applyNumberFormat="1" applyFont="1" applyFill="1" applyBorder="1" applyAlignment="1">
      <alignment horizontal="center" vertical="center"/>
    </xf>
    <xf numFmtId="166" fontId="35" fillId="0" borderId="1" xfId="1" applyNumberFormat="1" applyFont="1" applyFill="1" applyBorder="1" applyAlignment="1">
      <alignment horizontal="center" vertical="center" wrapText="1"/>
    </xf>
    <xf numFmtId="166" fontId="35" fillId="0" borderId="1" xfId="3" applyNumberFormat="1" applyFont="1" applyFill="1" applyBorder="1" applyAlignment="1">
      <alignment horizontal="center" vertical="center"/>
    </xf>
    <xf numFmtId="164" fontId="35" fillId="0" borderId="1" xfId="3" applyNumberFormat="1" applyFont="1" applyFill="1" applyBorder="1" applyAlignment="1">
      <alignment horizontal="center" vertical="center"/>
    </xf>
    <xf numFmtId="0" fontId="48" fillId="0" borderId="0" xfId="1" applyFont="1" applyFill="1" applyBorder="1"/>
    <xf numFmtId="49" fontId="38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30" fillId="0" borderId="0" xfId="3" applyFont="1" applyFill="1" applyBorder="1"/>
    <xf numFmtId="0" fontId="39" fillId="0" borderId="0" xfId="1" applyFont="1" applyFill="1" applyBorder="1"/>
    <xf numFmtId="0" fontId="32" fillId="0" borderId="0" xfId="1" applyFont="1" applyFill="1" applyBorder="1"/>
    <xf numFmtId="0" fontId="31" fillId="2" borderId="1" xfId="3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38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showGridLines="0" tabSelected="1" view="pageBreakPreview" zoomScale="60" zoomScaleNormal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2.75" x14ac:dyDescent="0.2"/>
  <cols>
    <col min="1" max="1" width="12.28515625" style="17" customWidth="1"/>
    <col min="2" max="2" width="84.140625" style="17" customWidth="1"/>
    <col min="3" max="3" width="16.140625" style="17" customWidth="1"/>
    <col min="4" max="5" width="24.140625" style="17" customWidth="1"/>
    <col min="6" max="6" width="24.28515625" style="2" customWidth="1"/>
    <col min="7" max="11" width="21.140625" style="2" hidden="1" customWidth="1"/>
    <col min="12" max="12" width="24.140625" style="2" customWidth="1"/>
    <col min="13" max="13" width="24.42578125" style="2" customWidth="1"/>
    <col min="14" max="14" width="12.140625" style="2" bestFit="1" customWidth="1"/>
    <col min="15" max="15" width="24.5703125" style="2" hidden="1" customWidth="1"/>
    <col min="16" max="16" width="25.140625" style="2" hidden="1" customWidth="1"/>
    <col min="17" max="17" width="13.85546875" style="2" hidden="1" customWidth="1"/>
    <col min="18" max="18" width="15.42578125" style="2" customWidth="1"/>
    <col min="19" max="19" width="24.28515625" style="2" customWidth="1"/>
    <col min="20" max="20" width="23.5703125" style="1" customWidth="1"/>
    <col min="21" max="21" width="11.85546875" style="2" bestFit="1" customWidth="1"/>
    <col min="22" max="16384" width="9.140625" style="2"/>
  </cols>
  <sheetData>
    <row r="1" spans="1:21" ht="30" customHeight="1" x14ac:dyDescent="0.2">
      <c r="A1" s="148" t="s">
        <v>207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1" ht="18.75" x14ac:dyDescent="0.3">
      <c r="A2" s="20" t="s">
        <v>47</v>
      </c>
      <c r="B2" s="15"/>
      <c r="C2" s="15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3" t="s">
        <v>13</v>
      </c>
      <c r="U2" s="3"/>
    </row>
    <row r="3" spans="1:21" s="46" customFormat="1" ht="15" customHeight="1" x14ac:dyDescent="0.25">
      <c r="A3" s="151" t="s">
        <v>0</v>
      </c>
      <c r="B3" s="152" t="s">
        <v>1</v>
      </c>
      <c r="C3" s="152" t="s">
        <v>2</v>
      </c>
      <c r="D3" s="150" t="s">
        <v>176</v>
      </c>
      <c r="E3" s="150" t="s">
        <v>177</v>
      </c>
      <c r="F3" s="150" t="s">
        <v>199</v>
      </c>
      <c r="G3" s="150" t="s">
        <v>59</v>
      </c>
      <c r="H3" s="150" t="s">
        <v>179</v>
      </c>
      <c r="I3" s="150" t="s">
        <v>182</v>
      </c>
      <c r="J3" s="150" t="s">
        <v>186</v>
      </c>
      <c r="K3" s="150" t="s">
        <v>206</v>
      </c>
      <c r="L3" s="150" t="s">
        <v>200</v>
      </c>
      <c r="M3" s="150" t="s">
        <v>201</v>
      </c>
      <c r="N3" s="150" t="s">
        <v>3</v>
      </c>
      <c r="O3" s="150" t="s">
        <v>202</v>
      </c>
      <c r="P3" s="150" t="s">
        <v>203</v>
      </c>
      <c r="Q3" s="150" t="s">
        <v>3</v>
      </c>
      <c r="R3" s="156" t="s">
        <v>205</v>
      </c>
      <c r="S3" s="150" t="s">
        <v>204</v>
      </c>
      <c r="T3" s="150" t="s">
        <v>178</v>
      </c>
      <c r="U3" s="150" t="s">
        <v>3</v>
      </c>
    </row>
    <row r="4" spans="1:21" s="46" customFormat="1" ht="89.25" customHeight="1" x14ac:dyDescent="0.25">
      <c r="A4" s="151"/>
      <c r="B4" s="152"/>
      <c r="C4" s="152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6"/>
      <c r="S4" s="150"/>
      <c r="T4" s="150"/>
      <c r="U4" s="150"/>
    </row>
    <row r="5" spans="1:21" s="49" customFormat="1" ht="20.25" x14ac:dyDescent="0.2">
      <c r="A5" s="47" t="s">
        <v>4</v>
      </c>
      <c r="B5" s="48" t="s">
        <v>5</v>
      </c>
      <c r="C5" s="48">
        <f>B5+1</f>
        <v>3</v>
      </c>
      <c r="D5" s="48">
        <f>C5+1</f>
        <v>4</v>
      </c>
      <c r="E5" s="48">
        <f t="shared" ref="E5:M5" si="0">D5+1</f>
        <v>5</v>
      </c>
      <c r="F5" s="48">
        <f t="shared" ref="F5" si="1">E5+1</f>
        <v>6</v>
      </c>
      <c r="G5" s="48">
        <f t="shared" ref="G5" si="2">F5+1</f>
        <v>7</v>
      </c>
      <c r="H5" s="48">
        <f t="shared" ref="H5" si="3">G5+1</f>
        <v>8</v>
      </c>
      <c r="I5" s="48">
        <f t="shared" ref="I5" si="4">H5+1</f>
        <v>9</v>
      </c>
      <c r="J5" s="48">
        <f t="shared" ref="J5" si="5">I5+1</f>
        <v>10</v>
      </c>
      <c r="K5" s="48">
        <f t="shared" ref="K5" si="6">J5+1</f>
        <v>11</v>
      </c>
      <c r="L5" s="48">
        <v>7</v>
      </c>
      <c r="M5" s="48">
        <f t="shared" si="0"/>
        <v>8</v>
      </c>
      <c r="N5" s="48">
        <f t="shared" ref="N5" si="7">M5+1</f>
        <v>9</v>
      </c>
      <c r="O5" s="48">
        <f t="shared" ref="O5" si="8">N5+1</f>
        <v>10</v>
      </c>
      <c r="P5" s="48">
        <f t="shared" ref="P5" si="9">O5+1</f>
        <v>11</v>
      </c>
      <c r="Q5" s="48">
        <f t="shared" ref="Q5" si="10">P5+1</f>
        <v>12</v>
      </c>
      <c r="R5" s="48">
        <v>10</v>
      </c>
      <c r="S5" s="48">
        <f t="shared" ref="S5" si="11">R5+1</f>
        <v>11</v>
      </c>
      <c r="T5" s="48">
        <f t="shared" ref="T5" si="12">S5+1</f>
        <v>12</v>
      </c>
      <c r="U5" s="48">
        <f t="shared" ref="U5" si="13">T5+1</f>
        <v>13</v>
      </c>
    </row>
    <row r="6" spans="1:21" s="50" customFormat="1" ht="19.5" customHeight="1" x14ac:dyDescent="0.2">
      <c r="A6" s="149" t="s">
        <v>6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</row>
    <row r="7" spans="1:21" s="103" customFormat="1" ht="40.5" customHeight="1" x14ac:dyDescent="0.25">
      <c r="A7" s="101">
        <v>1</v>
      </c>
      <c r="B7" s="126" t="s">
        <v>60</v>
      </c>
      <c r="C7" s="102" t="s">
        <v>14</v>
      </c>
      <c r="D7" s="104">
        <v>4711296.5599999996</v>
      </c>
      <c r="E7" s="104">
        <v>4900599.4060000004</v>
      </c>
      <c r="F7" s="104">
        <f>SUM(G7:K7)</f>
        <v>1906602.2400000002</v>
      </c>
      <c r="G7" s="104">
        <v>334636.39500000002</v>
      </c>
      <c r="H7" s="104">
        <v>360897.48800000001</v>
      </c>
      <c r="I7" s="104">
        <v>381819.44300000003</v>
      </c>
      <c r="J7" s="104">
        <v>424307.32299999997</v>
      </c>
      <c r="K7" s="104">
        <v>404941.59100000001</v>
      </c>
      <c r="L7" s="104">
        <v>1720931.19</v>
      </c>
      <c r="M7" s="104">
        <f>F7-L7</f>
        <v>185671.05000000028</v>
      </c>
      <c r="N7" s="111">
        <f>F7/L7*100</f>
        <v>110.78898744347822</v>
      </c>
      <c r="O7" s="104">
        <f>E7/12*5</f>
        <v>2041916.4191666667</v>
      </c>
      <c r="P7" s="104">
        <f>F7-O7</f>
        <v>-135314.17916666646</v>
      </c>
      <c r="Q7" s="111">
        <f>F7/O7*100</f>
        <v>93.373177379028576</v>
      </c>
      <c r="R7" s="111">
        <f>F7/E7*100</f>
        <v>38.905490574595234</v>
      </c>
      <c r="S7" s="104">
        <v>1552674.7820000001</v>
      </c>
      <c r="T7" s="105">
        <f>F7-S7</f>
        <v>353927.4580000001</v>
      </c>
      <c r="U7" s="106">
        <f>F7/S7*100</f>
        <v>122.79469352520212</v>
      </c>
    </row>
    <row r="8" spans="1:21" s="103" customFormat="1" ht="37.5" x14ac:dyDescent="0.25">
      <c r="A8" s="101">
        <f>A7+1</f>
        <v>2</v>
      </c>
      <c r="B8" s="126" t="s">
        <v>35</v>
      </c>
      <c r="C8" s="102" t="s">
        <v>16</v>
      </c>
      <c r="D8" s="104">
        <v>7000</v>
      </c>
      <c r="E8" s="104">
        <v>7000</v>
      </c>
      <c r="F8" s="104">
        <f t="shared" ref="F8:F75" si="14">SUM(G8:K8)</f>
        <v>2068.23</v>
      </c>
      <c r="G8" s="104">
        <v>337.15100000000001</v>
      </c>
      <c r="H8" s="104">
        <v>228.66800000000001</v>
      </c>
      <c r="I8" s="104">
        <v>1110.4079999999999</v>
      </c>
      <c r="J8" s="104">
        <v>75.259</v>
      </c>
      <c r="K8" s="104">
        <v>316.74400000000003</v>
      </c>
      <c r="L8" s="104">
        <v>2068</v>
      </c>
      <c r="M8" s="104">
        <f t="shared" ref="M8:M79" si="15">F8-L8</f>
        <v>0.23000000000001819</v>
      </c>
      <c r="N8" s="111">
        <f t="shared" ref="N8:N79" si="16">F8/L8*100</f>
        <v>100.01112185686654</v>
      </c>
      <c r="O8" s="104">
        <f t="shared" ref="O8:O50" si="17">E8/12*5</f>
        <v>2916.666666666667</v>
      </c>
      <c r="P8" s="104">
        <f t="shared" ref="P8:P79" si="18">F8-O8</f>
        <v>-848.43666666666695</v>
      </c>
      <c r="Q8" s="111">
        <f t="shared" ref="Q8:Q79" si="19">F8/O8*100</f>
        <v>70.91074285714285</v>
      </c>
      <c r="R8" s="111">
        <f t="shared" ref="R8:R79" si="20">F8/E8*100</f>
        <v>29.546142857142861</v>
      </c>
      <c r="S8" s="104">
        <v>3204.5320000000002</v>
      </c>
      <c r="T8" s="105">
        <f t="shared" ref="T8:T39" si="21">F8-S8</f>
        <v>-1136.3020000000001</v>
      </c>
      <c r="U8" s="106">
        <f t="shared" ref="U8:U13" si="22">F8/S8*100</f>
        <v>64.540781618033463</v>
      </c>
    </row>
    <row r="9" spans="1:21" s="103" customFormat="1" ht="39" customHeight="1" x14ac:dyDescent="0.25">
      <c r="A9" s="101">
        <v>3</v>
      </c>
      <c r="B9" s="126" t="s">
        <v>95</v>
      </c>
      <c r="C9" s="102" t="s">
        <v>96</v>
      </c>
      <c r="D9" s="104">
        <f>SUM(D10:D13)</f>
        <v>238</v>
      </c>
      <c r="E9" s="104">
        <f>SUM(E10:E13)</f>
        <v>238</v>
      </c>
      <c r="F9" s="104">
        <f t="shared" si="14"/>
        <v>154.49200000000002</v>
      </c>
      <c r="G9" s="104">
        <f t="shared" ref="G9:L9" si="23">SUM(G10:G13)</f>
        <v>3.7160000000000002</v>
      </c>
      <c r="H9" s="104">
        <f t="shared" ref="H9:J9" si="24">SUM(H10:H13)</f>
        <v>94.659000000000006</v>
      </c>
      <c r="I9" s="104">
        <f t="shared" si="24"/>
        <v>0.54100000000000004</v>
      </c>
      <c r="J9" s="104">
        <f t="shared" si="24"/>
        <v>8.1760000000000002</v>
      </c>
      <c r="K9" s="104">
        <f t="shared" si="23"/>
        <v>47.400000000000006</v>
      </c>
      <c r="L9" s="104">
        <f t="shared" si="23"/>
        <v>148.98500000000001</v>
      </c>
      <c r="M9" s="104">
        <f t="shared" si="15"/>
        <v>5.507000000000005</v>
      </c>
      <c r="N9" s="111">
        <f t="shared" si="16"/>
        <v>103.69634526965802</v>
      </c>
      <c r="O9" s="104">
        <f t="shared" si="17"/>
        <v>99.166666666666657</v>
      </c>
      <c r="P9" s="104">
        <f t="shared" si="18"/>
        <v>55.325333333333361</v>
      </c>
      <c r="Q9" s="111">
        <f t="shared" si="19"/>
        <v>155.79025210084038</v>
      </c>
      <c r="R9" s="111">
        <f t="shared" si="20"/>
        <v>64.912605042016807</v>
      </c>
      <c r="S9" s="104">
        <f t="shared" ref="S9" si="25">SUM(S10:S13)</f>
        <v>241.33800000000002</v>
      </c>
      <c r="T9" s="105">
        <f t="shared" si="21"/>
        <v>-86.846000000000004</v>
      </c>
      <c r="U9" s="106">
        <f t="shared" si="22"/>
        <v>64.014784244503559</v>
      </c>
    </row>
    <row r="10" spans="1:21" s="52" customFormat="1" ht="56.25" x14ac:dyDescent="0.25">
      <c r="A10" s="51" t="s">
        <v>97</v>
      </c>
      <c r="B10" s="127" t="s">
        <v>118</v>
      </c>
      <c r="C10" s="140" t="s">
        <v>119</v>
      </c>
      <c r="D10" s="107">
        <v>20</v>
      </c>
      <c r="E10" s="107">
        <v>20</v>
      </c>
      <c r="F10" s="107">
        <f t="shared" si="14"/>
        <v>9.3859999999999992</v>
      </c>
      <c r="G10" s="107">
        <v>0</v>
      </c>
      <c r="H10" s="107">
        <v>6.5830000000000002</v>
      </c>
      <c r="I10" s="107">
        <v>0</v>
      </c>
      <c r="J10" s="107">
        <v>0</v>
      </c>
      <c r="K10" s="107">
        <v>2.8029999999999999</v>
      </c>
      <c r="L10" s="107">
        <v>9.3849999999999998</v>
      </c>
      <c r="M10" s="107">
        <f t="shared" si="15"/>
        <v>9.9999999999944578E-4</v>
      </c>
      <c r="N10" s="93">
        <f t="shared" si="16"/>
        <v>100.01065530101225</v>
      </c>
      <c r="O10" s="107">
        <f t="shared" si="17"/>
        <v>8.3333333333333339</v>
      </c>
      <c r="P10" s="107">
        <f t="shared" si="18"/>
        <v>1.0526666666666653</v>
      </c>
      <c r="Q10" s="93">
        <f t="shared" si="19"/>
        <v>112.63199999999998</v>
      </c>
      <c r="R10" s="93">
        <f t="shared" si="20"/>
        <v>46.929999999999993</v>
      </c>
      <c r="S10" s="107">
        <v>6.931</v>
      </c>
      <c r="T10" s="72">
        <f t="shared" si="21"/>
        <v>2.4549999999999992</v>
      </c>
      <c r="U10" s="73">
        <f t="shared" si="22"/>
        <v>135.42057423171258</v>
      </c>
    </row>
    <row r="11" spans="1:21" s="52" customFormat="1" ht="75" x14ac:dyDescent="0.25">
      <c r="A11" s="51" t="s">
        <v>98</v>
      </c>
      <c r="B11" s="127" t="s">
        <v>90</v>
      </c>
      <c r="C11" s="45" t="s">
        <v>91</v>
      </c>
      <c r="D11" s="107">
        <v>68</v>
      </c>
      <c r="E11" s="107">
        <v>68</v>
      </c>
      <c r="F11" s="107">
        <f t="shared" si="14"/>
        <v>68.960000000000008</v>
      </c>
      <c r="G11" s="107">
        <v>0.68899999999999995</v>
      </c>
      <c r="H11" s="107">
        <v>57.609000000000002</v>
      </c>
      <c r="I11" s="107">
        <v>0</v>
      </c>
      <c r="J11" s="107">
        <v>0</v>
      </c>
      <c r="K11" s="107">
        <v>10.662000000000001</v>
      </c>
      <c r="L11" s="107">
        <v>68</v>
      </c>
      <c r="M11" s="107">
        <f t="shared" si="15"/>
        <v>0.96000000000000796</v>
      </c>
      <c r="N11" s="93">
        <f t="shared" si="16"/>
        <v>101.41176470588236</v>
      </c>
      <c r="O11" s="107">
        <f t="shared" si="17"/>
        <v>28.333333333333336</v>
      </c>
      <c r="P11" s="107">
        <f t="shared" si="18"/>
        <v>40.626666666666672</v>
      </c>
      <c r="Q11" s="93">
        <f t="shared" si="19"/>
        <v>243.38823529411764</v>
      </c>
      <c r="R11" s="93">
        <f t="shared" si="20"/>
        <v>101.41176470588236</v>
      </c>
      <c r="S11" s="107">
        <v>25.103000000000002</v>
      </c>
      <c r="T11" s="72">
        <f t="shared" si="21"/>
        <v>43.857000000000006</v>
      </c>
      <c r="U11" s="73">
        <f t="shared" si="22"/>
        <v>274.70820220690757</v>
      </c>
    </row>
    <row r="12" spans="1:21" s="52" customFormat="1" ht="37.5" x14ac:dyDescent="0.25">
      <c r="A12" s="51" t="s">
        <v>99</v>
      </c>
      <c r="B12" s="127" t="s">
        <v>116</v>
      </c>
      <c r="C12" s="45" t="s">
        <v>94</v>
      </c>
      <c r="D12" s="107">
        <v>135</v>
      </c>
      <c r="E12" s="107">
        <v>135</v>
      </c>
      <c r="F12" s="107">
        <f t="shared" si="14"/>
        <v>76.146000000000001</v>
      </c>
      <c r="G12" s="107">
        <v>3.0270000000000001</v>
      </c>
      <c r="H12" s="107">
        <v>30.466999999999999</v>
      </c>
      <c r="I12" s="107">
        <v>0.54100000000000004</v>
      </c>
      <c r="J12" s="107">
        <v>8.1760000000000002</v>
      </c>
      <c r="K12" s="107">
        <v>33.935000000000002</v>
      </c>
      <c r="L12" s="107">
        <v>71.599999999999994</v>
      </c>
      <c r="M12" s="107">
        <f t="shared" si="15"/>
        <v>4.5460000000000065</v>
      </c>
      <c r="N12" s="93">
        <f t="shared" si="16"/>
        <v>106.34916201117319</v>
      </c>
      <c r="O12" s="107">
        <f t="shared" si="17"/>
        <v>56.25</v>
      </c>
      <c r="P12" s="107">
        <f t="shared" si="18"/>
        <v>19.896000000000001</v>
      </c>
      <c r="Q12" s="93">
        <f t="shared" si="19"/>
        <v>135.37066666666666</v>
      </c>
      <c r="R12" s="93">
        <f t="shared" si="20"/>
        <v>56.404444444444444</v>
      </c>
      <c r="S12" s="107">
        <v>58.618000000000002</v>
      </c>
      <c r="T12" s="72">
        <f t="shared" si="21"/>
        <v>17.527999999999999</v>
      </c>
      <c r="U12" s="73">
        <f t="shared" si="22"/>
        <v>129.90207786004299</v>
      </c>
    </row>
    <row r="13" spans="1:21" s="52" customFormat="1" ht="37.5" x14ac:dyDescent="0.25">
      <c r="A13" s="51" t="s">
        <v>120</v>
      </c>
      <c r="B13" s="127" t="s">
        <v>115</v>
      </c>
      <c r="C13" s="45" t="s">
        <v>114</v>
      </c>
      <c r="D13" s="107">
        <v>15</v>
      </c>
      <c r="E13" s="107">
        <v>15</v>
      </c>
      <c r="F13" s="107">
        <f t="shared" si="14"/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f t="shared" si="15"/>
        <v>0</v>
      </c>
      <c r="N13" s="93"/>
      <c r="O13" s="107">
        <f t="shared" si="17"/>
        <v>6.25</v>
      </c>
      <c r="P13" s="107">
        <f t="shared" si="18"/>
        <v>-6.25</v>
      </c>
      <c r="Q13" s="93">
        <f t="shared" si="19"/>
        <v>0</v>
      </c>
      <c r="R13" s="93">
        <f t="shared" si="20"/>
        <v>0</v>
      </c>
      <c r="S13" s="107">
        <v>150.68600000000001</v>
      </c>
      <c r="T13" s="72">
        <f t="shared" si="21"/>
        <v>-150.68600000000001</v>
      </c>
      <c r="U13" s="73">
        <f t="shared" si="22"/>
        <v>0</v>
      </c>
    </row>
    <row r="14" spans="1:21" s="103" customFormat="1" ht="33" customHeight="1" x14ac:dyDescent="0.25">
      <c r="A14" s="101">
        <v>4</v>
      </c>
      <c r="B14" s="128" t="s">
        <v>80</v>
      </c>
      <c r="C14" s="62" t="s">
        <v>79</v>
      </c>
      <c r="D14" s="104">
        <f>D15+D18</f>
        <v>720700</v>
      </c>
      <c r="E14" s="104">
        <f>E15+E18</f>
        <v>725105</v>
      </c>
      <c r="F14" s="104">
        <f t="shared" si="14"/>
        <v>301670.32200000004</v>
      </c>
      <c r="G14" s="104">
        <f t="shared" ref="G14:L14" si="26">G15+G18</f>
        <v>64659.467000000004</v>
      </c>
      <c r="H14" s="104">
        <f t="shared" ref="H14:K14" si="27">H15+H18</f>
        <v>53876.237999999998</v>
      </c>
      <c r="I14" s="104">
        <f t="shared" ref="I14:J14" si="28">I15+I18</f>
        <v>64146.445000000007</v>
      </c>
      <c r="J14" s="104">
        <f t="shared" si="28"/>
        <v>65206.753000000004</v>
      </c>
      <c r="K14" s="104">
        <f t="shared" si="27"/>
        <v>53781.419000000002</v>
      </c>
      <c r="L14" s="104">
        <f t="shared" si="26"/>
        <v>293120</v>
      </c>
      <c r="M14" s="104">
        <f t="shared" si="15"/>
        <v>8550.3220000000438</v>
      </c>
      <c r="N14" s="111">
        <f t="shared" si="16"/>
        <v>102.9170039574236</v>
      </c>
      <c r="O14" s="104">
        <f t="shared" si="17"/>
        <v>302127.08333333331</v>
      </c>
      <c r="P14" s="104">
        <f t="shared" si="18"/>
        <v>-456.76133333327016</v>
      </c>
      <c r="Q14" s="111">
        <f t="shared" si="19"/>
        <v>99.848818143579237</v>
      </c>
      <c r="R14" s="111">
        <f t="shared" si="20"/>
        <v>41.603674226491343</v>
      </c>
      <c r="S14" s="104">
        <f t="shared" ref="S14" si="29">S15+S18</f>
        <v>240823.85400000005</v>
      </c>
      <c r="T14" s="105">
        <f t="shared" si="21"/>
        <v>60846.467999999993</v>
      </c>
      <c r="U14" s="106">
        <f t="shared" ref="U14:U20" si="30">F14/S14*100</f>
        <v>125.26596389409164</v>
      </c>
    </row>
    <row r="15" spans="1:21" s="52" customFormat="1" ht="37.5" customHeight="1" x14ac:dyDescent="0.25">
      <c r="A15" s="51" t="s">
        <v>110</v>
      </c>
      <c r="B15" s="127" t="s">
        <v>143</v>
      </c>
      <c r="C15" s="157" t="s">
        <v>149</v>
      </c>
      <c r="D15" s="107">
        <f>SUM(D16:D17)</f>
        <v>306500</v>
      </c>
      <c r="E15" s="107">
        <f>SUM(E16:E17)</f>
        <v>307405</v>
      </c>
      <c r="F15" s="107">
        <f t="shared" si="14"/>
        <v>133814.76200000002</v>
      </c>
      <c r="G15" s="107">
        <f t="shared" ref="G15:L15" si="31">SUM(G16:G17)</f>
        <v>25963.946</v>
      </c>
      <c r="H15" s="107">
        <f t="shared" ref="H15:K15" si="32">SUM(H16:H17)</f>
        <v>25271.419000000002</v>
      </c>
      <c r="I15" s="107">
        <f t="shared" ref="I15:J15" si="33">SUM(I16:I17)</f>
        <v>30814.111000000001</v>
      </c>
      <c r="J15" s="107">
        <f t="shared" si="33"/>
        <v>27467.499000000003</v>
      </c>
      <c r="K15" s="107">
        <f t="shared" si="32"/>
        <v>24297.787</v>
      </c>
      <c r="L15" s="107">
        <f t="shared" si="31"/>
        <v>133070</v>
      </c>
      <c r="M15" s="107">
        <f t="shared" si="15"/>
        <v>744.762000000017</v>
      </c>
      <c r="N15" s="93">
        <f t="shared" si="16"/>
        <v>100.55967686180207</v>
      </c>
      <c r="O15" s="107">
        <f t="shared" si="17"/>
        <v>128085.41666666666</v>
      </c>
      <c r="P15" s="107">
        <f t="shared" si="18"/>
        <v>5729.34533333336</v>
      </c>
      <c r="Q15" s="93">
        <f t="shared" si="19"/>
        <v>104.47306608545732</v>
      </c>
      <c r="R15" s="93">
        <f t="shared" si="20"/>
        <v>43.530444202273877</v>
      </c>
      <c r="S15" s="107">
        <f t="shared" ref="S15" si="34">SUM(S16:S17)</f>
        <v>97102.138000000021</v>
      </c>
      <c r="T15" s="72">
        <f t="shared" si="21"/>
        <v>36712.623999999996</v>
      </c>
      <c r="U15" s="73">
        <f t="shared" si="30"/>
        <v>137.80825505613478</v>
      </c>
    </row>
    <row r="16" spans="1:21" s="52" customFormat="1" ht="37.5" x14ac:dyDescent="0.25">
      <c r="A16" s="51" t="s">
        <v>139</v>
      </c>
      <c r="B16" s="127" t="s">
        <v>84</v>
      </c>
      <c r="C16" s="157"/>
      <c r="D16" s="107">
        <v>28500</v>
      </c>
      <c r="E16" s="107">
        <v>28625</v>
      </c>
      <c r="F16" s="107">
        <f t="shared" si="14"/>
        <v>13903.394</v>
      </c>
      <c r="G16" s="107">
        <v>1204.829</v>
      </c>
      <c r="H16" s="107">
        <v>1140.7190000000001</v>
      </c>
      <c r="I16" s="107">
        <v>4024.1439999999998</v>
      </c>
      <c r="J16" s="107">
        <v>4858.8130000000001</v>
      </c>
      <c r="K16" s="107">
        <v>2674.8890000000001</v>
      </c>
      <c r="L16" s="107">
        <v>13720</v>
      </c>
      <c r="M16" s="107">
        <f t="shared" si="15"/>
        <v>183.39400000000023</v>
      </c>
      <c r="N16" s="93">
        <f t="shared" si="16"/>
        <v>101.33669096209911</v>
      </c>
      <c r="O16" s="107">
        <f t="shared" si="17"/>
        <v>11927.083333333332</v>
      </c>
      <c r="P16" s="107">
        <f t="shared" si="18"/>
        <v>1976.3106666666681</v>
      </c>
      <c r="Q16" s="93">
        <f t="shared" si="19"/>
        <v>116.5699409606987</v>
      </c>
      <c r="R16" s="93">
        <f t="shared" si="20"/>
        <v>48.570808733624453</v>
      </c>
      <c r="S16" s="107">
        <v>16250.724</v>
      </c>
      <c r="T16" s="72">
        <f t="shared" si="21"/>
        <v>-2347.33</v>
      </c>
      <c r="U16" s="73">
        <f t="shared" si="30"/>
        <v>85.55553586412519</v>
      </c>
    </row>
    <row r="17" spans="1:21" s="52" customFormat="1" ht="37.5" x14ac:dyDescent="0.25">
      <c r="A17" s="51" t="s">
        <v>140</v>
      </c>
      <c r="B17" s="127" t="s">
        <v>85</v>
      </c>
      <c r="C17" s="157"/>
      <c r="D17" s="107">
        <v>278000</v>
      </c>
      <c r="E17" s="107">
        <v>278780</v>
      </c>
      <c r="F17" s="107">
        <f t="shared" si="14"/>
        <v>119911.368</v>
      </c>
      <c r="G17" s="107">
        <v>24759.116999999998</v>
      </c>
      <c r="H17" s="107">
        <v>24130.7</v>
      </c>
      <c r="I17" s="107">
        <v>26789.967000000001</v>
      </c>
      <c r="J17" s="107">
        <v>22608.686000000002</v>
      </c>
      <c r="K17" s="107">
        <v>21622.898000000001</v>
      </c>
      <c r="L17" s="107">
        <v>119350</v>
      </c>
      <c r="M17" s="107">
        <f t="shared" si="15"/>
        <v>561.36800000000221</v>
      </c>
      <c r="N17" s="93">
        <f t="shared" si="16"/>
        <v>100.47035441977377</v>
      </c>
      <c r="O17" s="107">
        <f t="shared" si="17"/>
        <v>116158.33333333334</v>
      </c>
      <c r="P17" s="107">
        <f t="shared" si="18"/>
        <v>3753.0346666666592</v>
      </c>
      <c r="Q17" s="93">
        <f t="shared" si="19"/>
        <v>103.23096463160914</v>
      </c>
      <c r="R17" s="93">
        <f t="shared" si="20"/>
        <v>43.012901929837149</v>
      </c>
      <c r="S17" s="107">
        <v>80851.414000000019</v>
      </c>
      <c r="T17" s="72">
        <f t="shared" si="21"/>
        <v>39059.953999999983</v>
      </c>
      <c r="U17" s="73">
        <f t="shared" si="30"/>
        <v>148.31078650028306</v>
      </c>
    </row>
    <row r="18" spans="1:21" s="52" customFormat="1" ht="37.5" x14ac:dyDescent="0.25">
      <c r="A18" s="51" t="s">
        <v>111</v>
      </c>
      <c r="B18" s="127" t="s">
        <v>86</v>
      </c>
      <c r="C18" s="45" t="s">
        <v>52</v>
      </c>
      <c r="D18" s="107">
        <f t="shared" ref="D18:E18" si="35">SUM(D19:D20)</f>
        <v>414200</v>
      </c>
      <c r="E18" s="107">
        <f t="shared" si="35"/>
        <v>417700</v>
      </c>
      <c r="F18" s="107">
        <f t="shared" si="14"/>
        <v>167855.56000000003</v>
      </c>
      <c r="G18" s="107">
        <f t="shared" ref="G18:L18" si="36">SUM(G19:G20)</f>
        <v>38695.521000000001</v>
      </c>
      <c r="H18" s="107">
        <f t="shared" ref="H18:J18" si="37">SUM(H19:H20)</f>
        <v>28604.819</v>
      </c>
      <c r="I18" s="107">
        <f t="shared" si="37"/>
        <v>33332.334000000003</v>
      </c>
      <c r="J18" s="107">
        <f t="shared" si="37"/>
        <v>37739.254000000001</v>
      </c>
      <c r="K18" s="107">
        <f t="shared" si="36"/>
        <v>29483.632000000001</v>
      </c>
      <c r="L18" s="107">
        <f t="shared" si="36"/>
        <v>160050</v>
      </c>
      <c r="M18" s="107">
        <f t="shared" si="15"/>
        <v>7805.5600000000268</v>
      </c>
      <c r="N18" s="93">
        <f t="shared" si="16"/>
        <v>104.87695095282726</v>
      </c>
      <c r="O18" s="107">
        <f t="shared" si="17"/>
        <v>174041.66666666669</v>
      </c>
      <c r="P18" s="107">
        <f t="shared" si="18"/>
        <v>-6186.1066666666593</v>
      </c>
      <c r="Q18" s="93">
        <f t="shared" si="19"/>
        <v>96.445617428776643</v>
      </c>
      <c r="R18" s="93">
        <f t="shared" si="20"/>
        <v>40.185673928656939</v>
      </c>
      <c r="S18" s="107">
        <f t="shared" ref="S18" si="38">SUM(S19:S20)</f>
        <v>143721.71600000001</v>
      </c>
      <c r="T18" s="72">
        <f t="shared" si="21"/>
        <v>24133.844000000012</v>
      </c>
      <c r="U18" s="73">
        <f t="shared" si="30"/>
        <v>116.7920650209882</v>
      </c>
    </row>
    <row r="19" spans="1:21" s="52" customFormat="1" ht="112.5" customHeight="1" x14ac:dyDescent="0.25">
      <c r="A19" s="51" t="s">
        <v>141</v>
      </c>
      <c r="B19" s="127" t="s">
        <v>125</v>
      </c>
      <c r="C19" s="45">
        <v>14040100</v>
      </c>
      <c r="D19" s="107">
        <v>256000</v>
      </c>
      <c r="E19" s="107">
        <v>256000</v>
      </c>
      <c r="F19" s="107">
        <f t="shared" si="14"/>
        <v>106871.07</v>
      </c>
      <c r="G19" s="107">
        <v>23061.749</v>
      </c>
      <c r="H19" s="107">
        <v>17196.71</v>
      </c>
      <c r="I19" s="107">
        <v>23865.233</v>
      </c>
      <c r="J19" s="107">
        <v>25798.516</v>
      </c>
      <c r="K19" s="107">
        <v>16948.862000000001</v>
      </c>
      <c r="L19" s="107">
        <v>104100</v>
      </c>
      <c r="M19" s="107">
        <f t="shared" si="15"/>
        <v>2771.070000000007</v>
      </c>
      <c r="N19" s="93">
        <f t="shared" si="16"/>
        <v>102.66193083573486</v>
      </c>
      <c r="O19" s="107">
        <f t="shared" si="17"/>
        <v>106666.66666666666</v>
      </c>
      <c r="P19" s="107">
        <f t="shared" si="18"/>
        <v>204.40333333335002</v>
      </c>
      <c r="Q19" s="93">
        <f t="shared" si="19"/>
        <v>100.19162812500002</v>
      </c>
      <c r="R19" s="93">
        <f t="shared" si="20"/>
        <v>41.74651171875</v>
      </c>
      <c r="S19" s="107">
        <v>88429.374000000011</v>
      </c>
      <c r="T19" s="72">
        <f t="shared" si="21"/>
        <v>18441.695999999996</v>
      </c>
      <c r="U19" s="73">
        <f t="shared" si="30"/>
        <v>120.85471734765419</v>
      </c>
    </row>
    <row r="20" spans="1:21" s="52" customFormat="1" ht="75" x14ac:dyDescent="0.25">
      <c r="A20" s="51" t="s">
        <v>142</v>
      </c>
      <c r="B20" s="127" t="s">
        <v>126</v>
      </c>
      <c r="C20" s="45">
        <v>14040200</v>
      </c>
      <c r="D20" s="107">
        <v>158200</v>
      </c>
      <c r="E20" s="107">
        <v>161700</v>
      </c>
      <c r="F20" s="107">
        <f t="shared" si="14"/>
        <v>60984.490000000005</v>
      </c>
      <c r="G20" s="107">
        <v>15633.772000000001</v>
      </c>
      <c r="H20" s="107">
        <v>11408.109</v>
      </c>
      <c r="I20" s="107">
        <v>9467.1010000000006</v>
      </c>
      <c r="J20" s="107">
        <v>11940.737999999999</v>
      </c>
      <c r="K20" s="107">
        <v>12534.77</v>
      </c>
      <c r="L20" s="107">
        <v>55950</v>
      </c>
      <c r="M20" s="107">
        <f t="shared" si="15"/>
        <v>5034.4900000000052</v>
      </c>
      <c r="N20" s="93">
        <f t="shared" si="16"/>
        <v>108.99819481680073</v>
      </c>
      <c r="O20" s="107">
        <f t="shared" si="17"/>
        <v>67375</v>
      </c>
      <c r="P20" s="107">
        <f t="shared" si="18"/>
        <v>-6390.5099999999948</v>
      </c>
      <c r="Q20" s="93">
        <f t="shared" si="19"/>
        <v>90.515012987012994</v>
      </c>
      <c r="R20" s="93">
        <f t="shared" si="20"/>
        <v>37.714588744588745</v>
      </c>
      <c r="S20" s="107">
        <v>55292.342000000004</v>
      </c>
      <c r="T20" s="72">
        <f t="shared" si="21"/>
        <v>5692.148000000001</v>
      </c>
      <c r="U20" s="73">
        <f t="shared" si="30"/>
        <v>110.29464080215665</v>
      </c>
    </row>
    <row r="21" spans="1:21" s="66" customFormat="1" ht="26.25" hidden="1" customHeight="1" x14ac:dyDescent="0.25">
      <c r="A21" s="101">
        <v>5</v>
      </c>
      <c r="B21" s="126" t="s">
        <v>127</v>
      </c>
      <c r="C21" s="102" t="s">
        <v>128</v>
      </c>
      <c r="D21" s="104">
        <v>0</v>
      </c>
      <c r="E21" s="104">
        <v>0</v>
      </c>
      <c r="F21" s="104">
        <f t="shared" si="14"/>
        <v>0</v>
      </c>
      <c r="G21" s="104">
        <v>0</v>
      </c>
      <c r="H21" s="104"/>
      <c r="I21" s="104"/>
      <c r="J21" s="104"/>
      <c r="K21" s="104"/>
      <c r="L21" s="104"/>
      <c r="M21" s="104">
        <f t="shared" si="15"/>
        <v>0</v>
      </c>
      <c r="N21" s="111"/>
      <c r="O21" s="104">
        <f t="shared" si="17"/>
        <v>0</v>
      </c>
      <c r="P21" s="104">
        <f t="shared" si="18"/>
        <v>0</v>
      </c>
      <c r="Q21" s="111"/>
      <c r="R21" s="111"/>
      <c r="S21" s="104"/>
      <c r="T21" s="105">
        <f t="shared" si="21"/>
        <v>0</v>
      </c>
      <c r="U21" s="106"/>
    </row>
    <row r="22" spans="1:21" s="66" customFormat="1" ht="37.5" x14ac:dyDescent="0.25">
      <c r="A22" s="101">
        <v>5</v>
      </c>
      <c r="B22" s="126" t="s">
        <v>124</v>
      </c>
      <c r="C22" s="102" t="s">
        <v>37</v>
      </c>
      <c r="D22" s="104">
        <f>D23+D24+D25+D27+D26</f>
        <v>1985135</v>
      </c>
      <c r="E22" s="104">
        <f>E23+E24+E25+E27+E26</f>
        <v>2022779</v>
      </c>
      <c r="F22" s="104">
        <f t="shared" si="14"/>
        <v>920192.58299999987</v>
      </c>
      <c r="G22" s="104">
        <f t="shared" ref="G22:L22" si="39">G23+G24+G25+G27+G26</f>
        <v>200072.26499999998</v>
      </c>
      <c r="H22" s="104">
        <f t="shared" ref="H22:J22" si="40">H23+H24+H25+H27+H26</f>
        <v>207402.95600000001</v>
      </c>
      <c r="I22" s="104">
        <f t="shared" si="40"/>
        <v>106690.845</v>
      </c>
      <c r="J22" s="104">
        <f t="shared" si="40"/>
        <v>224876.98299999995</v>
      </c>
      <c r="K22" s="104">
        <f t="shared" si="39"/>
        <v>181149.53399999999</v>
      </c>
      <c r="L22" s="104">
        <f t="shared" si="39"/>
        <v>897720.76500000001</v>
      </c>
      <c r="M22" s="104">
        <f t="shared" si="15"/>
        <v>22471.817999999854</v>
      </c>
      <c r="N22" s="111">
        <f t="shared" si="16"/>
        <v>102.50320799920449</v>
      </c>
      <c r="O22" s="104">
        <f t="shared" si="17"/>
        <v>842824.58333333326</v>
      </c>
      <c r="P22" s="104">
        <f t="shared" si="18"/>
        <v>77367.999666666612</v>
      </c>
      <c r="Q22" s="111">
        <f t="shared" si="19"/>
        <v>109.17960880550963</v>
      </c>
      <c r="R22" s="111">
        <f t="shared" si="20"/>
        <v>45.491503668962345</v>
      </c>
      <c r="S22" s="104">
        <f t="shared" ref="S22" si="41">S23+S24+S25+S27+S26</f>
        <v>794006.90599999996</v>
      </c>
      <c r="T22" s="105">
        <f t="shared" si="21"/>
        <v>126185.67699999991</v>
      </c>
      <c r="U22" s="106">
        <f t="shared" ref="U22:U29" si="42">F22/S22*100</f>
        <v>115.89226441816362</v>
      </c>
    </row>
    <row r="23" spans="1:21" s="68" customFormat="1" ht="33" customHeight="1" x14ac:dyDescent="0.25">
      <c r="A23" s="67" t="s">
        <v>152</v>
      </c>
      <c r="B23" s="129" t="s">
        <v>53</v>
      </c>
      <c r="C23" s="158" t="s">
        <v>43</v>
      </c>
      <c r="D23" s="107">
        <v>266930</v>
      </c>
      <c r="E23" s="107">
        <v>270010</v>
      </c>
      <c r="F23" s="107">
        <f t="shared" si="14"/>
        <v>125932.736</v>
      </c>
      <c r="G23" s="107">
        <v>33334.353000000003</v>
      </c>
      <c r="H23" s="107">
        <v>16059.319</v>
      </c>
      <c r="I23" s="107">
        <v>15091.124</v>
      </c>
      <c r="J23" s="107">
        <v>44530.324000000001</v>
      </c>
      <c r="K23" s="107">
        <v>16917.616000000002</v>
      </c>
      <c r="L23" s="107">
        <v>119933</v>
      </c>
      <c r="M23" s="107">
        <f t="shared" si="15"/>
        <v>5999.7360000000044</v>
      </c>
      <c r="N23" s="93">
        <f t="shared" si="16"/>
        <v>105.00257310331602</v>
      </c>
      <c r="O23" s="107">
        <f t="shared" si="17"/>
        <v>112504.16666666666</v>
      </c>
      <c r="P23" s="107">
        <f t="shared" si="18"/>
        <v>13428.569333333347</v>
      </c>
      <c r="Q23" s="93">
        <f t="shared" si="19"/>
        <v>111.93606399762972</v>
      </c>
      <c r="R23" s="93">
        <f t="shared" si="20"/>
        <v>46.640026665679052</v>
      </c>
      <c r="S23" s="107">
        <v>100275.31900000002</v>
      </c>
      <c r="T23" s="72">
        <f t="shared" si="21"/>
        <v>25657.416999999987</v>
      </c>
      <c r="U23" s="73">
        <f t="shared" si="42"/>
        <v>125.58697120674329</v>
      </c>
    </row>
    <row r="24" spans="1:21" s="68" customFormat="1" ht="33" customHeight="1" x14ac:dyDescent="0.25">
      <c r="A24" s="51" t="s">
        <v>153</v>
      </c>
      <c r="B24" s="129" t="s">
        <v>7</v>
      </c>
      <c r="C24" s="158"/>
      <c r="D24" s="107">
        <v>449450</v>
      </c>
      <c r="E24" s="107">
        <v>455169</v>
      </c>
      <c r="F24" s="107">
        <f t="shared" si="14"/>
        <v>211805.47700000001</v>
      </c>
      <c r="G24" s="107">
        <v>35500.784</v>
      </c>
      <c r="H24" s="107">
        <v>44505.771000000001</v>
      </c>
      <c r="I24" s="107">
        <v>42348.425999999999</v>
      </c>
      <c r="J24" s="107">
        <v>47398.067999999999</v>
      </c>
      <c r="K24" s="107">
        <v>42052.428</v>
      </c>
      <c r="L24" s="107">
        <v>202786.26500000001</v>
      </c>
      <c r="M24" s="107">
        <f t="shared" si="15"/>
        <v>9019.2119999999995</v>
      </c>
      <c r="N24" s="93">
        <f t="shared" si="16"/>
        <v>104.44764442009915</v>
      </c>
      <c r="O24" s="107">
        <f t="shared" si="17"/>
        <v>189653.75</v>
      </c>
      <c r="P24" s="107">
        <f t="shared" si="18"/>
        <v>22151.727000000014</v>
      </c>
      <c r="Q24" s="93">
        <f t="shared" si="19"/>
        <v>111.68008910975924</v>
      </c>
      <c r="R24" s="93">
        <f t="shared" si="20"/>
        <v>46.533370462399681</v>
      </c>
      <c r="S24" s="107">
        <v>170892.976</v>
      </c>
      <c r="T24" s="72">
        <f t="shared" si="21"/>
        <v>40912.501000000018</v>
      </c>
      <c r="U24" s="73">
        <f t="shared" si="42"/>
        <v>123.94042280590867</v>
      </c>
    </row>
    <row r="25" spans="1:21" s="68" customFormat="1" ht="33" customHeight="1" x14ac:dyDescent="0.25">
      <c r="A25" s="51" t="s">
        <v>154</v>
      </c>
      <c r="B25" s="129" t="s">
        <v>54</v>
      </c>
      <c r="C25" s="158"/>
      <c r="D25" s="107">
        <v>1800</v>
      </c>
      <c r="E25" s="107">
        <v>1800</v>
      </c>
      <c r="F25" s="107">
        <f t="shared" si="14"/>
        <v>1979.3130000000001</v>
      </c>
      <c r="G25" s="107">
        <v>603.67399999999998</v>
      </c>
      <c r="H25" s="107">
        <v>341.28</v>
      </c>
      <c r="I25" s="107">
        <v>217.60499999999999</v>
      </c>
      <c r="J25" s="107">
        <v>411.64299999999997</v>
      </c>
      <c r="K25" s="107">
        <v>405.11099999999999</v>
      </c>
      <c r="L25" s="107">
        <v>1319</v>
      </c>
      <c r="M25" s="107">
        <f t="shared" si="15"/>
        <v>660.3130000000001</v>
      </c>
      <c r="N25" s="93">
        <f t="shared" si="16"/>
        <v>150.06163760424565</v>
      </c>
      <c r="O25" s="107">
        <f t="shared" si="17"/>
        <v>750</v>
      </c>
      <c r="P25" s="107">
        <f t="shared" si="18"/>
        <v>1229.3130000000001</v>
      </c>
      <c r="Q25" s="93">
        <f t="shared" si="19"/>
        <v>263.90839999999997</v>
      </c>
      <c r="R25" s="93">
        <f t="shared" si="20"/>
        <v>109.96183333333333</v>
      </c>
      <c r="S25" s="107">
        <v>1446.2759999999998</v>
      </c>
      <c r="T25" s="72">
        <f t="shared" si="21"/>
        <v>533.03700000000026</v>
      </c>
      <c r="U25" s="73">
        <f t="shared" si="42"/>
        <v>136.85582834811615</v>
      </c>
    </row>
    <row r="26" spans="1:21" s="70" customFormat="1" ht="33" customHeight="1" x14ac:dyDescent="0.25">
      <c r="A26" s="51" t="s">
        <v>155</v>
      </c>
      <c r="B26" s="129" t="s">
        <v>39</v>
      </c>
      <c r="C26" s="69" t="s">
        <v>38</v>
      </c>
      <c r="D26" s="107">
        <v>3815</v>
      </c>
      <c r="E26" s="107">
        <v>3815</v>
      </c>
      <c r="F26" s="107">
        <f t="shared" si="14"/>
        <v>1603.0819999999999</v>
      </c>
      <c r="G26" s="107">
        <v>243.37200000000001</v>
      </c>
      <c r="H26" s="107">
        <v>479.334</v>
      </c>
      <c r="I26" s="107">
        <v>107.718</v>
      </c>
      <c r="J26" s="107">
        <v>391.887</v>
      </c>
      <c r="K26" s="107">
        <v>380.77100000000002</v>
      </c>
      <c r="L26" s="107">
        <v>1599</v>
      </c>
      <c r="M26" s="107">
        <f t="shared" si="15"/>
        <v>4.0819999999998799</v>
      </c>
      <c r="N26" s="93">
        <f t="shared" si="16"/>
        <v>100.25528455284551</v>
      </c>
      <c r="O26" s="107">
        <f t="shared" si="17"/>
        <v>1589.5833333333335</v>
      </c>
      <c r="P26" s="107">
        <f t="shared" si="18"/>
        <v>13.498666666666395</v>
      </c>
      <c r="Q26" s="93">
        <f t="shared" si="19"/>
        <v>100.84919528178243</v>
      </c>
      <c r="R26" s="93">
        <f t="shared" si="20"/>
        <v>42.020498034076013</v>
      </c>
      <c r="S26" s="107">
        <v>1449.76</v>
      </c>
      <c r="T26" s="107">
        <f t="shared" si="21"/>
        <v>153.32199999999989</v>
      </c>
      <c r="U26" s="73">
        <f t="shared" si="42"/>
        <v>110.57568149210904</v>
      </c>
    </row>
    <row r="27" spans="1:21" s="68" customFormat="1" ht="33" customHeight="1" x14ac:dyDescent="0.25">
      <c r="A27" s="51" t="s">
        <v>156</v>
      </c>
      <c r="B27" s="129" t="s">
        <v>32</v>
      </c>
      <c r="C27" s="141" t="s">
        <v>33</v>
      </c>
      <c r="D27" s="107">
        <v>1263140</v>
      </c>
      <c r="E27" s="107">
        <v>1291985</v>
      </c>
      <c r="F27" s="107">
        <f t="shared" si="14"/>
        <v>578871.97499999998</v>
      </c>
      <c r="G27" s="107">
        <v>130390.08199999999</v>
      </c>
      <c r="H27" s="107">
        <v>146017.25200000001</v>
      </c>
      <c r="I27" s="107">
        <v>48925.972000000002</v>
      </c>
      <c r="J27" s="107">
        <v>132145.06099999999</v>
      </c>
      <c r="K27" s="107">
        <v>121393.60799999999</v>
      </c>
      <c r="L27" s="107">
        <v>572083.5</v>
      </c>
      <c r="M27" s="107">
        <f t="shared" si="15"/>
        <v>6788.4749999999767</v>
      </c>
      <c r="N27" s="93">
        <f t="shared" si="16"/>
        <v>101.18662310659194</v>
      </c>
      <c r="O27" s="107">
        <f t="shared" si="17"/>
        <v>538327.08333333337</v>
      </c>
      <c r="P27" s="107">
        <f t="shared" si="18"/>
        <v>40544.891666666605</v>
      </c>
      <c r="Q27" s="93">
        <f t="shared" si="19"/>
        <v>107.53164626524301</v>
      </c>
      <c r="R27" s="93">
        <f t="shared" si="20"/>
        <v>44.804852610517919</v>
      </c>
      <c r="S27" s="107">
        <v>519942.57499999995</v>
      </c>
      <c r="T27" s="72">
        <f t="shared" si="21"/>
        <v>58929.400000000023</v>
      </c>
      <c r="U27" s="73">
        <f t="shared" si="42"/>
        <v>111.33382854827767</v>
      </c>
    </row>
    <row r="28" spans="1:21" s="103" customFormat="1" ht="56.25" x14ac:dyDescent="0.25">
      <c r="A28" s="101">
        <v>6</v>
      </c>
      <c r="B28" s="126" t="s">
        <v>45</v>
      </c>
      <c r="C28" s="102" t="s">
        <v>17</v>
      </c>
      <c r="D28" s="104">
        <v>2000</v>
      </c>
      <c r="E28" s="104">
        <v>2000</v>
      </c>
      <c r="F28" s="104">
        <f t="shared" si="14"/>
        <v>550.96900000000005</v>
      </c>
      <c r="G28" s="104">
        <v>0</v>
      </c>
      <c r="H28" s="104">
        <v>26.594999999999999</v>
      </c>
      <c r="I28" s="104">
        <v>351.50400000000002</v>
      </c>
      <c r="J28" s="104">
        <v>104.30800000000001</v>
      </c>
      <c r="K28" s="104">
        <v>68.561999999999998</v>
      </c>
      <c r="L28" s="104">
        <v>550</v>
      </c>
      <c r="M28" s="104">
        <f t="shared" si="15"/>
        <v>0.96900000000005093</v>
      </c>
      <c r="N28" s="111">
        <f t="shared" si="16"/>
        <v>100.17618181818182</v>
      </c>
      <c r="O28" s="104">
        <f t="shared" si="17"/>
        <v>833.33333333333326</v>
      </c>
      <c r="P28" s="104">
        <f t="shared" si="18"/>
        <v>-282.36433333333321</v>
      </c>
      <c r="Q28" s="111">
        <f t="shared" si="19"/>
        <v>66.116280000000017</v>
      </c>
      <c r="R28" s="111">
        <f t="shared" si="20"/>
        <v>27.548450000000003</v>
      </c>
      <c r="S28" s="104">
        <v>948.75099999999986</v>
      </c>
      <c r="T28" s="105">
        <f t="shared" si="21"/>
        <v>-397.78199999999981</v>
      </c>
      <c r="U28" s="106">
        <f t="shared" si="42"/>
        <v>58.073087669999836</v>
      </c>
    </row>
    <row r="29" spans="1:21" s="103" customFormat="1" ht="23.25" x14ac:dyDescent="0.25">
      <c r="A29" s="101">
        <f t="shared" ref="A29:A37" si="43">A28+1</f>
        <v>7</v>
      </c>
      <c r="B29" s="126" t="s">
        <v>64</v>
      </c>
      <c r="C29" s="102" t="s">
        <v>63</v>
      </c>
      <c r="D29" s="104">
        <v>23900</v>
      </c>
      <c r="E29" s="104">
        <v>23900</v>
      </c>
      <c r="F29" s="104">
        <f t="shared" si="14"/>
        <v>12106.284</v>
      </c>
      <c r="G29" s="104">
        <v>0</v>
      </c>
      <c r="H29" s="104">
        <v>0</v>
      </c>
      <c r="I29" s="104">
        <v>0</v>
      </c>
      <c r="J29" s="104">
        <v>0</v>
      </c>
      <c r="K29" s="104">
        <v>12106.284</v>
      </c>
      <c r="L29" s="104">
        <v>11900</v>
      </c>
      <c r="M29" s="104">
        <f t="shared" si="15"/>
        <v>206.28399999999965</v>
      </c>
      <c r="N29" s="111">
        <f t="shared" si="16"/>
        <v>101.73347899159664</v>
      </c>
      <c r="O29" s="104">
        <f t="shared" si="17"/>
        <v>9958.3333333333339</v>
      </c>
      <c r="P29" s="104">
        <f t="shared" si="18"/>
        <v>2147.9506666666657</v>
      </c>
      <c r="Q29" s="111">
        <f t="shared" si="19"/>
        <v>121.56937907949789</v>
      </c>
      <c r="R29" s="111">
        <f t="shared" si="20"/>
        <v>50.653907949790792</v>
      </c>
      <c r="S29" s="104">
        <v>6894.174</v>
      </c>
      <c r="T29" s="105">
        <f t="shared" si="21"/>
        <v>5212.1099999999997</v>
      </c>
      <c r="U29" s="106">
        <f t="shared" si="42"/>
        <v>175.60166018438176</v>
      </c>
    </row>
    <row r="30" spans="1:21" s="103" customFormat="1" ht="29.25" customHeight="1" x14ac:dyDescent="0.25">
      <c r="A30" s="101">
        <f t="shared" si="43"/>
        <v>8</v>
      </c>
      <c r="B30" s="126" t="s">
        <v>8</v>
      </c>
      <c r="C30" s="102" t="s">
        <v>18</v>
      </c>
      <c r="D30" s="104">
        <v>95</v>
      </c>
      <c r="E30" s="104">
        <v>95</v>
      </c>
      <c r="F30" s="104">
        <f t="shared" si="14"/>
        <v>51.896999999999998</v>
      </c>
      <c r="G30" s="104">
        <v>0</v>
      </c>
      <c r="H30" s="104">
        <v>51.896999999999998</v>
      </c>
      <c r="I30" s="104">
        <v>0</v>
      </c>
      <c r="J30" s="104">
        <v>0</v>
      </c>
      <c r="K30" s="104">
        <v>0</v>
      </c>
      <c r="L30" s="104">
        <v>51</v>
      </c>
      <c r="M30" s="104">
        <f t="shared" si="15"/>
        <v>0.89699999999999847</v>
      </c>
      <c r="N30" s="111">
        <f t="shared" si="16"/>
        <v>101.75882352941177</v>
      </c>
      <c r="O30" s="104">
        <f t="shared" si="17"/>
        <v>39.583333333333336</v>
      </c>
      <c r="P30" s="104">
        <f t="shared" si="18"/>
        <v>12.313666666666663</v>
      </c>
      <c r="Q30" s="111">
        <f t="shared" si="19"/>
        <v>131.10821052631579</v>
      </c>
      <c r="R30" s="111">
        <f t="shared" si="20"/>
        <v>54.62842105263158</v>
      </c>
      <c r="S30" s="104">
        <v>0</v>
      </c>
      <c r="T30" s="105">
        <f t="shared" si="21"/>
        <v>51.896999999999998</v>
      </c>
      <c r="U30" s="106"/>
    </row>
    <row r="31" spans="1:21" s="103" customFormat="1" ht="75" x14ac:dyDescent="0.25">
      <c r="A31" s="101">
        <f t="shared" si="43"/>
        <v>9</v>
      </c>
      <c r="B31" s="130" t="s">
        <v>81</v>
      </c>
      <c r="C31" s="63" t="s">
        <v>82</v>
      </c>
      <c r="D31" s="104">
        <v>5</v>
      </c>
      <c r="E31" s="104">
        <v>54</v>
      </c>
      <c r="F31" s="104">
        <f t="shared" si="14"/>
        <v>54.896000000000001</v>
      </c>
      <c r="G31" s="104">
        <v>54.896000000000001</v>
      </c>
      <c r="H31" s="104">
        <v>0</v>
      </c>
      <c r="I31" s="104">
        <v>0</v>
      </c>
      <c r="J31" s="104">
        <v>0</v>
      </c>
      <c r="K31" s="104">
        <v>0</v>
      </c>
      <c r="L31" s="104">
        <v>54</v>
      </c>
      <c r="M31" s="104">
        <f t="shared" si="15"/>
        <v>0.8960000000000008</v>
      </c>
      <c r="N31" s="111">
        <f t="shared" si="16"/>
        <v>101.65925925925927</v>
      </c>
      <c r="O31" s="104">
        <f t="shared" si="17"/>
        <v>22.5</v>
      </c>
      <c r="P31" s="104">
        <f t="shared" si="18"/>
        <v>32.396000000000001</v>
      </c>
      <c r="Q31" s="111">
        <f t="shared" si="19"/>
        <v>243.98222222222222</v>
      </c>
      <c r="R31" s="111">
        <f t="shared" si="20"/>
        <v>101.65925925925927</v>
      </c>
      <c r="S31" s="104">
        <v>5.0000000000000001E-3</v>
      </c>
      <c r="T31" s="105">
        <f t="shared" si="21"/>
        <v>54.890999999999998</v>
      </c>
      <c r="U31" s="106"/>
    </row>
    <row r="32" spans="1:21" s="103" customFormat="1" ht="35.25" customHeight="1" x14ac:dyDescent="0.25">
      <c r="A32" s="101">
        <f t="shared" si="43"/>
        <v>10</v>
      </c>
      <c r="B32" s="131" t="s">
        <v>29</v>
      </c>
      <c r="C32" s="102" t="s">
        <v>24</v>
      </c>
      <c r="D32" s="104">
        <v>19500</v>
      </c>
      <c r="E32" s="104">
        <v>19500</v>
      </c>
      <c r="F32" s="104">
        <f t="shared" si="14"/>
        <v>9164.3529999999992</v>
      </c>
      <c r="G32" s="104">
        <v>1472.184</v>
      </c>
      <c r="H32" s="104">
        <v>1439.597</v>
      </c>
      <c r="I32" s="104">
        <v>1766.288</v>
      </c>
      <c r="J32" s="104">
        <v>2066.3580000000002</v>
      </c>
      <c r="K32" s="104">
        <v>2419.9259999999999</v>
      </c>
      <c r="L32" s="104">
        <v>8470</v>
      </c>
      <c r="M32" s="104">
        <f t="shared" si="15"/>
        <v>694.35299999999916</v>
      </c>
      <c r="N32" s="111">
        <f t="shared" si="16"/>
        <v>108.1977922077922</v>
      </c>
      <c r="O32" s="104">
        <f t="shared" si="17"/>
        <v>8125</v>
      </c>
      <c r="P32" s="104">
        <f t="shared" si="18"/>
        <v>1039.3529999999992</v>
      </c>
      <c r="Q32" s="111">
        <f t="shared" si="19"/>
        <v>112.79203692307691</v>
      </c>
      <c r="R32" s="111">
        <f t="shared" si="20"/>
        <v>46.996682051282043</v>
      </c>
      <c r="S32" s="104">
        <v>7275.3330000000005</v>
      </c>
      <c r="T32" s="105">
        <f t="shared" si="21"/>
        <v>1889.0199999999986</v>
      </c>
      <c r="U32" s="106">
        <f>F32/S32*100</f>
        <v>125.96472216460744</v>
      </c>
    </row>
    <row r="33" spans="1:21" s="103" customFormat="1" ht="56.25" x14ac:dyDescent="0.25">
      <c r="A33" s="101">
        <f t="shared" si="43"/>
        <v>11</v>
      </c>
      <c r="B33" s="131" t="s">
        <v>74</v>
      </c>
      <c r="C33" s="102" t="s">
        <v>73</v>
      </c>
      <c r="D33" s="104">
        <v>2300</v>
      </c>
      <c r="E33" s="104">
        <v>3300</v>
      </c>
      <c r="F33" s="104">
        <f t="shared" si="14"/>
        <v>1726.816</v>
      </c>
      <c r="G33" s="104">
        <v>64.132999999999996</v>
      </c>
      <c r="H33" s="104">
        <v>1052.6980000000001</v>
      </c>
      <c r="I33" s="104">
        <v>240.904</v>
      </c>
      <c r="J33" s="104">
        <v>138.70500000000001</v>
      </c>
      <c r="K33" s="104">
        <v>230.376</v>
      </c>
      <c r="L33" s="104">
        <v>1724</v>
      </c>
      <c r="M33" s="104">
        <f t="shared" si="15"/>
        <v>2.8160000000000309</v>
      </c>
      <c r="N33" s="111">
        <f t="shared" si="16"/>
        <v>100.16334106728539</v>
      </c>
      <c r="O33" s="104">
        <f t="shared" si="17"/>
        <v>1375</v>
      </c>
      <c r="P33" s="104">
        <f t="shared" si="18"/>
        <v>351.81600000000003</v>
      </c>
      <c r="Q33" s="111">
        <f t="shared" si="19"/>
        <v>125.58661818181818</v>
      </c>
      <c r="R33" s="111">
        <f t="shared" si="20"/>
        <v>52.327757575757573</v>
      </c>
      <c r="S33" s="104">
        <v>1318.8209999999999</v>
      </c>
      <c r="T33" s="105">
        <f t="shared" si="21"/>
        <v>407.99500000000012</v>
      </c>
      <c r="U33" s="106">
        <f>F33/S33*100</f>
        <v>130.93634390110563</v>
      </c>
    </row>
    <row r="34" spans="1:21" s="103" customFormat="1" ht="56.25" x14ac:dyDescent="0.25">
      <c r="A34" s="101">
        <f t="shared" si="43"/>
        <v>12</v>
      </c>
      <c r="B34" s="131" t="s">
        <v>180</v>
      </c>
      <c r="C34" s="102" t="s">
        <v>100</v>
      </c>
      <c r="D34" s="104">
        <v>25000</v>
      </c>
      <c r="E34" s="104">
        <v>25255</v>
      </c>
      <c r="F34" s="104">
        <f t="shared" si="14"/>
        <v>14019.017000000002</v>
      </c>
      <c r="G34" s="104">
        <v>2369.2840000000001</v>
      </c>
      <c r="H34" s="104">
        <v>3185.7420000000002</v>
      </c>
      <c r="I34" s="104">
        <v>3081.21</v>
      </c>
      <c r="J34" s="104">
        <v>2778.68</v>
      </c>
      <c r="K34" s="104">
        <v>2604.1010000000001</v>
      </c>
      <c r="L34" s="104">
        <v>13290</v>
      </c>
      <c r="M34" s="104">
        <f t="shared" si="15"/>
        <v>729.01700000000164</v>
      </c>
      <c r="N34" s="111">
        <f t="shared" si="16"/>
        <v>105.48545522949588</v>
      </c>
      <c r="O34" s="104">
        <f t="shared" si="17"/>
        <v>10522.916666666668</v>
      </c>
      <c r="P34" s="104">
        <f t="shared" si="18"/>
        <v>3496.1003333333338</v>
      </c>
      <c r="Q34" s="111">
        <f t="shared" si="19"/>
        <v>133.22368164719859</v>
      </c>
      <c r="R34" s="111">
        <f t="shared" si="20"/>
        <v>55.509867352999407</v>
      </c>
      <c r="S34" s="104">
        <v>11620.364</v>
      </c>
      <c r="T34" s="105">
        <f t="shared" si="21"/>
        <v>2398.6530000000021</v>
      </c>
      <c r="U34" s="106">
        <f>F34/S34*100</f>
        <v>120.641806057022</v>
      </c>
    </row>
    <row r="35" spans="1:21" s="103" customFormat="1" ht="64.5" customHeight="1" x14ac:dyDescent="0.25">
      <c r="A35" s="101">
        <f>A34+1</f>
        <v>13</v>
      </c>
      <c r="B35" s="131" t="s">
        <v>130</v>
      </c>
      <c r="C35" s="102" t="s">
        <v>129</v>
      </c>
      <c r="D35" s="104">
        <v>1500</v>
      </c>
      <c r="E35" s="104">
        <v>1500</v>
      </c>
      <c r="F35" s="104">
        <f t="shared" si="14"/>
        <v>615.38499999999999</v>
      </c>
      <c r="G35" s="104">
        <v>62.843000000000004</v>
      </c>
      <c r="H35" s="104">
        <v>37.42</v>
      </c>
      <c r="I35" s="104">
        <v>122.596</v>
      </c>
      <c r="J35" s="104">
        <v>190.55699999999999</v>
      </c>
      <c r="K35" s="104">
        <v>201.96899999999999</v>
      </c>
      <c r="L35" s="104">
        <v>598</v>
      </c>
      <c r="M35" s="104">
        <f t="shared" si="15"/>
        <v>17.384999999999991</v>
      </c>
      <c r="N35" s="111">
        <f t="shared" si="16"/>
        <v>102.90719063545151</v>
      </c>
      <c r="O35" s="104">
        <f t="shared" si="17"/>
        <v>625</v>
      </c>
      <c r="P35" s="104">
        <f t="shared" si="18"/>
        <v>-9.6150000000000091</v>
      </c>
      <c r="Q35" s="111">
        <f t="shared" si="19"/>
        <v>98.46159999999999</v>
      </c>
      <c r="R35" s="111">
        <f t="shared" si="20"/>
        <v>41.025666666666666</v>
      </c>
      <c r="S35" s="104">
        <v>608.56899999999996</v>
      </c>
      <c r="T35" s="105">
        <f t="shared" si="21"/>
        <v>6.8160000000000309</v>
      </c>
      <c r="U35" s="106">
        <f>F35/S35*100</f>
        <v>101.1200044695014</v>
      </c>
    </row>
    <row r="36" spans="1:21" s="103" customFormat="1" ht="75" x14ac:dyDescent="0.25">
      <c r="A36" s="101">
        <f t="shared" si="43"/>
        <v>14</v>
      </c>
      <c r="B36" s="131" t="s">
        <v>121</v>
      </c>
      <c r="C36" s="102" t="s">
        <v>122</v>
      </c>
      <c r="D36" s="104">
        <v>70</v>
      </c>
      <c r="E36" s="104">
        <v>70</v>
      </c>
      <c r="F36" s="104">
        <f t="shared" si="14"/>
        <v>151.56200000000001</v>
      </c>
      <c r="G36" s="104">
        <v>0</v>
      </c>
      <c r="H36" s="104">
        <v>51.962000000000003</v>
      </c>
      <c r="I36" s="104">
        <v>37.182000000000002</v>
      </c>
      <c r="J36" s="104">
        <v>37</v>
      </c>
      <c r="K36" s="104">
        <v>25.417999999999999</v>
      </c>
      <c r="L36" s="104">
        <v>70</v>
      </c>
      <c r="M36" s="104">
        <f t="shared" si="15"/>
        <v>81.562000000000012</v>
      </c>
      <c r="N36" s="111">
        <f t="shared" si="16"/>
        <v>216.51714285714286</v>
      </c>
      <c r="O36" s="104">
        <f t="shared" si="17"/>
        <v>29.166666666666664</v>
      </c>
      <c r="P36" s="104">
        <f t="shared" si="18"/>
        <v>122.39533333333335</v>
      </c>
      <c r="Q36" s="111">
        <f t="shared" si="19"/>
        <v>519.64114285714288</v>
      </c>
      <c r="R36" s="111">
        <f t="shared" si="20"/>
        <v>216.51714285714286</v>
      </c>
      <c r="S36" s="104">
        <v>35.986999999999995</v>
      </c>
      <c r="T36" s="105">
        <f t="shared" si="21"/>
        <v>115.57500000000002</v>
      </c>
      <c r="U36" s="106">
        <f t="shared" ref="U36:U45" si="44">F36/S36*100</f>
        <v>421.15764025898255</v>
      </c>
    </row>
    <row r="37" spans="1:21" s="103" customFormat="1" ht="23.25" x14ac:dyDescent="0.25">
      <c r="A37" s="101">
        <f t="shared" si="43"/>
        <v>15</v>
      </c>
      <c r="B37" s="131" t="s">
        <v>76</v>
      </c>
      <c r="C37" s="102" t="s">
        <v>75</v>
      </c>
      <c r="D37" s="104">
        <f>SUM(D38:D41)</f>
        <v>53583</v>
      </c>
      <c r="E37" s="104">
        <f>SUM(E38:E41)</f>
        <v>53583</v>
      </c>
      <c r="F37" s="104">
        <f t="shared" si="14"/>
        <v>15742.291000000001</v>
      </c>
      <c r="G37" s="104">
        <f>SUM(G38:G41)</f>
        <v>2691.8269999999998</v>
      </c>
      <c r="H37" s="104">
        <f t="shared" ref="H37" si="45">SUM(H38:H41)</f>
        <v>2735.3180000000002</v>
      </c>
      <c r="I37" s="104">
        <f t="shared" ref="I37:L37" si="46">SUM(I38:I41)</f>
        <v>3432.0859999999998</v>
      </c>
      <c r="J37" s="104">
        <f t="shared" si="46"/>
        <v>3333.7719999999999</v>
      </c>
      <c r="K37" s="104">
        <f>SUM(K38:K41)</f>
        <v>3549.2880000000005</v>
      </c>
      <c r="L37" s="104">
        <f t="shared" si="46"/>
        <v>15388.4</v>
      </c>
      <c r="M37" s="104">
        <f t="shared" si="15"/>
        <v>353.89100000000144</v>
      </c>
      <c r="N37" s="111">
        <f t="shared" si="16"/>
        <v>102.29972576746123</v>
      </c>
      <c r="O37" s="104">
        <f t="shared" si="17"/>
        <v>22326.25</v>
      </c>
      <c r="P37" s="104">
        <f t="shared" si="18"/>
        <v>-6583.9589999999989</v>
      </c>
      <c r="Q37" s="111">
        <f t="shared" si="19"/>
        <v>70.510233469570579</v>
      </c>
      <c r="R37" s="111">
        <f t="shared" si="20"/>
        <v>29.379263945654404</v>
      </c>
      <c r="S37" s="104">
        <f t="shared" ref="S37" si="47">SUM(S38:S41)</f>
        <v>19892.976000000002</v>
      </c>
      <c r="T37" s="105">
        <f t="shared" si="21"/>
        <v>-4150.6850000000013</v>
      </c>
      <c r="U37" s="106">
        <f t="shared" si="44"/>
        <v>79.134921793501377</v>
      </c>
    </row>
    <row r="38" spans="1:21" s="52" customFormat="1" ht="56.25" x14ac:dyDescent="0.25">
      <c r="A38" s="51" t="s">
        <v>157</v>
      </c>
      <c r="B38" s="132" t="s">
        <v>68</v>
      </c>
      <c r="C38" s="141" t="s">
        <v>67</v>
      </c>
      <c r="D38" s="107">
        <v>1550</v>
      </c>
      <c r="E38" s="107">
        <v>1550</v>
      </c>
      <c r="F38" s="107">
        <f t="shared" si="14"/>
        <v>690.01699999999994</v>
      </c>
      <c r="G38" s="107">
        <v>115.52500000000001</v>
      </c>
      <c r="H38" s="107">
        <v>137</v>
      </c>
      <c r="I38" s="107">
        <v>140.49</v>
      </c>
      <c r="J38" s="107">
        <v>159.18</v>
      </c>
      <c r="K38" s="107">
        <v>137.822</v>
      </c>
      <c r="L38" s="107">
        <v>651.5</v>
      </c>
      <c r="M38" s="107">
        <f t="shared" si="15"/>
        <v>38.516999999999939</v>
      </c>
      <c r="N38" s="93">
        <f t="shared" si="16"/>
        <v>105.91204911742133</v>
      </c>
      <c r="O38" s="107">
        <f t="shared" si="17"/>
        <v>645.83333333333326</v>
      </c>
      <c r="P38" s="107">
        <f t="shared" si="18"/>
        <v>44.183666666666682</v>
      </c>
      <c r="Q38" s="93">
        <f t="shared" si="19"/>
        <v>106.84134193548387</v>
      </c>
      <c r="R38" s="93">
        <f t="shared" si="20"/>
        <v>44.517225806451613</v>
      </c>
      <c r="S38" s="107">
        <v>583.57799999999997</v>
      </c>
      <c r="T38" s="72">
        <f t="shared" si="21"/>
        <v>106.43899999999996</v>
      </c>
      <c r="U38" s="73">
        <f t="shared" si="44"/>
        <v>118.23903574158039</v>
      </c>
    </row>
    <row r="39" spans="1:21" s="52" customFormat="1" ht="35.25" customHeight="1" x14ac:dyDescent="0.25">
      <c r="A39" s="51" t="s">
        <v>158</v>
      </c>
      <c r="B39" s="133" t="s">
        <v>55</v>
      </c>
      <c r="C39" s="45" t="s">
        <v>56</v>
      </c>
      <c r="D39" s="107">
        <v>51000</v>
      </c>
      <c r="E39" s="107">
        <v>51000</v>
      </c>
      <c r="F39" s="107">
        <f t="shared" si="14"/>
        <v>14709.81</v>
      </c>
      <c r="G39" s="107">
        <v>2480.1179999999999</v>
      </c>
      <c r="H39" s="107">
        <v>2553.8620000000001</v>
      </c>
      <c r="I39" s="107">
        <v>3232.8339999999998</v>
      </c>
      <c r="J39" s="107">
        <v>3090.7719999999999</v>
      </c>
      <c r="K39" s="107">
        <v>3352.2240000000002</v>
      </c>
      <c r="L39" s="107">
        <v>14400</v>
      </c>
      <c r="M39" s="107">
        <f t="shared" si="15"/>
        <v>309.80999999999949</v>
      </c>
      <c r="N39" s="93">
        <f t="shared" si="16"/>
        <v>102.15145833333332</v>
      </c>
      <c r="O39" s="107">
        <f t="shared" si="17"/>
        <v>21250</v>
      </c>
      <c r="P39" s="107">
        <f t="shared" si="18"/>
        <v>-6540.1900000000005</v>
      </c>
      <c r="Q39" s="93">
        <f t="shared" si="19"/>
        <v>69.222635294117637</v>
      </c>
      <c r="R39" s="93">
        <f t="shared" si="20"/>
        <v>28.842764705882352</v>
      </c>
      <c r="S39" s="107">
        <v>18886.448</v>
      </c>
      <c r="T39" s="72">
        <f t="shared" si="21"/>
        <v>-4176.6380000000008</v>
      </c>
      <c r="U39" s="73">
        <f t="shared" si="44"/>
        <v>77.885529348874911</v>
      </c>
    </row>
    <row r="40" spans="1:21" s="52" customFormat="1" ht="41.25" customHeight="1" x14ac:dyDescent="0.25">
      <c r="A40" s="51" t="s">
        <v>159</v>
      </c>
      <c r="B40" s="133" t="s">
        <v>72</v>
      </c>
      <c r="C40" s="45" t="s">
        <v>69</v>
      </c>
      <c r="D40" s="107">
        <v>910</v>
      </c>
      <c r="E40" s="107">
        <v>910</v>
      </c>
      <c r="F40" s="107">
        <f t="shared" si="14"/>
        <v>304.48400000000004</v>
      </c>
      <c r="G40" s="107">
        <v>86.853999999999999</v>
      </c>
      <c r="H40" s="107">
        <v>42.456000000000003</v>
      </c>
      <c r="I40" s="107">
        <v>58.762</v>
      </c>
      <c r="J40" s="107">
        <v>67.17</v>
      </c>
      <c r="K40" s="107">
        <v>49.241999999999997</v>
      </c>
      <c r="L40" s="107">
        <v>299</v>
      </c>
      <c r="M40" s="107">
        <f t="shared" si="15"/>
        <v>5.4840000000000373</v>
      </c>
      <c r="N40" s="93">
        <f t="shared" si="16"/>
        <v>101.83411371237459</v>
      </c>
      <c r="O40" s="107">
        <f t="shared" si="17"/>
        <v>379.16666666666663</v>
      </c>
      <c r="P40" s="107">
        <f t="shared" si="18"/>
        <v>-74.682666666666591</v>
      </c>
      <c r="Q40" s="93">
        <f t="shared" si="19"/>
        <v>80.303472527472536</v>
      </c>
      <c r="R40" s="93">
        <f t="shared" si="20"/>
        <v>33.459780219780221</v>
      </c>
      <c r="S40" s="107">
        <v>380.23</v>
      </c>
      <c r="T40" s="72">
        <f t="shared" ref="T40:T71" si="48">F40-S40</f>
        <v>-75.745999999999981</v>
      </c>
      <c r="U40" s="73">
        <f t="shared" si="44"/>
        <v>80.078899613391897</v>
      </c>
    </row>
    <row r="41" spans="1:21" s="52" customFormat="1" ht="93.75" x14ac:dyDescent="0.25">
      <c r="A41" s="51" t="s">
        <v>160</v>
      </c>
      <c r="B41" s="134" t="s">
        <v>71</v>
      </c>
      <c r="C41" s="45" t="s">
        <v>70</v>
      </c>
      <c r="D41" s="107">
        <v>123</v>
      </c>
      <c r="E41" s="107">
        <v>123</v>
      </c>
      <c r="F41" s="107">
        <f t="shared" si="14"/>
        <v>37.979999999999997</v>
      </c>
      <c r="G41" s="107">
        <v>9.33</v>
      </c>
      <c r="H41" s="107">
        <v>2</v>
      </c>
      <c r="I41" s="107">
        <v>0</v>
      </c>
      <c r="J41" s="107">
        <v>16.649999999999999</v>
      </c>
      <c r="K41" s="107">
        <v>10</v>
      </c>
      <c r="L41" s="107">
        <v>37.9</v>
      </c>
      <c r="M41" s="107">
        <f t="shared" si="15"/>
        <v>7.9999999999998295E-2</v>
      </c>
      <c r="N41" s="93">
        <f t="shared" si="16"/>
        <v>100.21108179419525</v>
      </c>
      <c r="O41" s="107">
        <f t="shared" si="17"/>
        <v>51.25</v>
      </c>
      <c r="P41" s="107">
        <f t="shared" si="18"/>
        <v>-13.270000000000003</v>
      </c>
      <c r="Q41" s="93">
        <f t="shared" si="19"/>
        <v>74.107317073170734</v>
      </c>
      <c r="R41" s="93">
        <f t="shared" si="20"/>
        <v>30.878048780487806</v>
      </c>
      <c r="S41" s="107">
        <v>42.72</v>
      </c>
      <c r="T41" s="72">
        <f t="shared" si="48"/>
        <v>-4.740000000000002</v>
      </c>
      <c r="U41" s="73">
        <f t="shared" si="44"/>
        <v>88.904494382022463</v>
      </c>
    </row>
    <row r="42" spans="1:21" s="103" customFormat="1" ht="42.75" customHeight="1" x14ac:dyDescent="0.25">
      <c r="A42" s="101">
        <v>16</v>
      </c>
      <c r="B42" s="130" t="s">
        <v>161</v>
      </c>
      <c r="C42" s="102" t="s">
        <v>162</v>
      </c>
      <c r="D42" s="104">
        <v>7035</v>
      </c>
      <c r="E42" s="104">
        <v>7035</v>
      </c>
      <c r="F42" s="104">
        <f t="shared" si="14"/>
        <v>819.23099999999999</v>
      </c>
      <c r="G42" s="104">
        <v>0</v>
      </c>
      <c r="H42" s="104">
        <v>0</v>
      </c>
      <c r="I42" s="104">
        <v>0</v>
      </c>
      <c r="J42" s="104">
        <v>0</v>
      </c>
      <c r="K42" s="104">
        <v>819.23099999999999</v>
      </c>
      <c r="L42" s="104">
        <v>819</v>
      </c>
      <c r="M42" s="104">
        <f t="shared" si="15"/>
        <v>0.23099999999999454</v>
      </c>
      <c r="N42" s="111">
        <f t="shared" si="16"/>
        <v>100.02820512820512</v>
      </c>
      <c r="O42" s="104">
        <f t="shared" si="17"/>
        <v>2931.25</v>
      </c>
      <c r="P42" s="104">
        <f t="shared" ref="P42" si="49">F42-O42</f>
        <v>-2112.0190000000002</v>
      </c>
      <c r="Q42" s="111">
        <f t="shared" ref="Q42" si="50">F42/O42*100</f>
        <v>27.94817910447761</v>
      </c>
      <c r="R42" s="111">
        <f t="shared" ref="R42" si="51">F42/E42*100</f>
        <v>11.645074626865672</v>
      </c>
      <c r="S42" s="104">
        <v>0</v>
      </c>
      <c r="T42" s="105">
        <f t="shared" si="48"/>
        <v>819.23099999999999</v>
      </c>
      <c r="U42" s="106"/>
    </row>
    <row r="43" spans="1:21" s="103" customFormat="1" ht="43.5" customHeight="1" x14ac:dyDescent="0.25">
      <c r="A43" s="101">
        <v>17</v>
      </c>
      <c r="B43" s="130" t="s">
        <v>34</v>
      </c>
      <c r="C43" s="102" t="s">
        <v>19</v>
      </c>
      <c r="D43" s="104">
        <v>17070</v>
      </c>
      <c r="E43" s="104">
        <v>17070</v>
      </c>
      <c r="F43" s="104">
        <f t="shared" si="14"/>
        <v>7776.4059999999999</v>
      </c>
      <c r="G43" s="104">
        <v>1831.607</v>
      </c>
      <c r="H43" s="104">
        <v>1192.134</v>
      </c>
      <c r="I43" s="104">
        <v>1190.4179999999999</v>
      </c>
      <c r="J43" s="104">
        <v>1927.903</v>
      </c>
      <c r="K43" s="104">
        <v>1634.3440000000001</v>
      </c>
      <c r="L43" s="104">
        <v>7322</v>
      </c>
      <c r="M43" s="104">
        <f t="shared" si="15"/>
        <v>454.40599999999995</v>
      </c>
      <c r="N43" s="111">
        <f t="shared" si="16"/>
        <v>106.2060366020213</v>
      </c>
      <c r="O43" s="104">
        <f t="shared" si="17"/>
        <v>7112.5</v>
      </c>
      <c r="P43" s="104">
        <f t="shared" si="18"/>
        <v>663.90599999999995</v>
      </c>
      <c r="Q43" s="111">
        <f t="shared" si="19"/>
        <v>109.33435500878734</v>
      </c>
      <c r="R43" s="111">
        <f t="shared" si="20"/>
        <v>45.555981253661393</v>
      </c>
      <c r="S43" s="104">
        <v>7418.3580000000002</v>
      </c>
      <c r="T43" s="105">
        <f t="shared" si="48"/>
        <v>358.04799999999977</v>
      </c>
      <c r="U43" s="106">
        <f t="shared" si="44"/>
        <v>104.82651282130089</v>
      </c>
    </row>
    <row r="44" spans="1:21" s="103" customFormat="1" ht="23.25" x14ac:dyDescent="0.25">
      <c r="A44" s="101">
        <f t="shared" ref="A44:A50" si="52">A43+1</f>
        <v>18</v>
      </c>
      <c r="B44" s="126" t="s">
        <v>50</v>
      </c>
      <c r="C44" s="102" t="s">
        <v>15</v>
      </c>
      <c r="D44" s="104">
        <v>687.01599999999996</v>
      </c>
      <c r="E44" s="104">
        <v>687.01599999999996</v>
      </c>
      <c r="F44" s="104">
        <f t="shared" si="14"/>
        <v>220.05799999999999</v>
      </c>
      <c r="G44" s="104">
        <v>69.938000000000002</v>
      </c>
      <c r="H44" s="104">
        <v>31.626000000000001</v>
      </c>
      <c r="I44" s="104">
        <v>30.391999999999999</v>
      </c>
      <c r="J44" s="104">
        <v>41.813000000000002</v>
      </c>
      <c r="K44" s="104">
        <v>46.289000000000001</v>
      </c>
      <c r="L44" s="104">
        <v>214.45</v>
      </c>
      <c r="M44" s="104">
        <f t="shared" si="15"/>
        <v>5.6080000000000041</v>
      </c>
      <c r="N44" s="111">
        <f t="shared" si="16"/>
        <v>102.61506178596409</v>
      </c>
      <c r="O44" s="104">
        <f t="shared" si="17"/>
        <v>286.25666666666666</v>
      </c>
      <c r="P44" s="104">
        <f t="shared" si="18"/>
        <v>-66.198666666666668</v>
      </c>
      <c r="Q44" s="111">
        <f t="shared" si="19"/>
        <v>76.874366826973457</v>
      </c>
      <c r="R44" s="111">
        <f t="shared" si="20"/>
        <v>32.030986177905604</v>
      </c>
      <c r="S44" s="104">
        <v>253.69600000000003</v>
      </c>
      <c r="T44" s="105">
        <f t="shared" si="48"/>
        <v>-33.638000000000034</v>
      </c>
      <c r="U44" s="106">
        <f t="shared" si="44"/>
        <v>86.74082366296669</v>
      </c>
    </row>
    <row r="45" spans="1:21" s="103" customFormat="1" ht="93.75" x14ac:dyDescent="0.25">
      <c r="A45" s="101">
        <f t="shared" si="52"/>
        <v>19</v>
      </c>
      <c r="B45" s="126" t="s">
        <v>88</v>
      </c>
      <c r="C45" s="102" t="s">
        <v>87</v>
      </c>
      <c r="D45" s="104">
        <v>54</v>
      </c>
      <c r="E45" s="104">
        <v>54</v>
      </c>
      <c r="F45" s="104">
        <f t="shared" si="14"/>
        <v>31.556000000000001</v>
      </c>
      <c r="G45" s="104">
        <v>9.3330000000000002</v>
      </c>
      <c r="H45" s="104">
        <v>11.159000000000001</v>
      </c>
      <c r="I45" s="104">
        <v>0</v>
      </c>
      <c r="J45" s="104">
        <v>11.064</v>
      </c>
      <c r="K45" s="104">
        <v>0</v>
      </c>
      <c r="L45" s="104">
        <v>31.4</v>
      </c>
      <c r="M45" s="104">
        <f t="shared" si="15"/>
        <v>0.15600000000000236</v>
      </c>
      <c r="N45" s="111">
        <f t="shared" si="16"/>
        <v>100.49681528662421</v>
      </c>
      <c r="O45" s="104">
        <f t="shared" si="17"/>
        <v>22.5</v>
      </c>
      <c r="P45" s="104">
        <f t="shared" si="18"/>
        <v>9.0560000000000009</v>
      </c>
      <c r="Q45" s="111">
        <f t="shared" si="19"/>
        <v>140.2488888888889</v>
      </c>
      <c r="R45" s="111">
        <f t="shared" si="20"/>
        <v>58.437037037037044</v>
      </c>
      <c r="S45" s="104">
        <v>24.506</v>
      </c>
      <c r="T45" s="105">
        <f t="shared" si="48"/>
        <v>7.0500000000000007</v>
      </c>
      <c r="U45" s="106">
        <f t="shared" si="44"/>
        <v>128.76846486574715</v>
      </c>
    </row>
    <row r="46" spans="1:21" s="103" customFormat="1" ht="36" customHeight="1" x14ac:dyDescent="0.25">
      <c r="A46" s="101">
        <f t="shared" si="52"/>
        <v>20</v>
      </c>
      <c r="B46" s="128" t="s">
        <v>57</v>
      </c>
      <c r="C46" s="27" t="s">
        <v>58</v>
      </c>
      <c r="D46" s="104">
        <v>500</v>
      </c>
      <c r="E46" s="104">
        <v>500</v>
      </c>
      <c r="F46" s="104">
        <f t="shared" si="14"/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f t="shared" si="15"/>
        <v>0</v>
      </c>
      <c r="N46" s="111"/>
      <c r="O46" s="104">
        <f t="shared" si="17"/>
        <v>208.33333333333331</v>
      </c>
      <c r="P46" s="104">
        <f t="shared" si="18"/>
        <v>-208.33333333333331</v>
      </c>
      <c r="Q46" s="111">
        <f t="shared" si="19"/>
        <v>0</v>
      </c>
      <c r="R46" s="111">
        <f t="shared" si="20"/>
        <v>0</v>
      </c>
      <c r="S46" s="104">
        <v>0</v>
      </c>
      <c r="T46" s="105">
        <f t="shared" si="48"/>
        <v>0</v>
      </c>
      <c r="U46" s="106"/>
    </row>
    <row r="47" spans="1:21" s="103" customFormat="1" ht="36" customHeight="1" x14ac:dyDescent="0.25">
      <c r="A47" s="101">
        <f t="shared" si="52"/>
        <v>21</v>
      </c>
      <c r="B47" s="126" t="s">
        <v>8</v>
      </c>
      <c r="C47" s="102" t="s">
        <v>20</v>
      </c>
      <c r="D47" s="104">
        <v>4000</v>
      </c>
      <c r="E47" s="104">
        <v>4191</v>
      </c>
      <c r="F47" s="104">
        <f t="shared" si="14"/>
        <v>6726.5810000000001</v>
      </c>
      <c r="G47" s="104">
        <v>505.59100000000001</v>
      </c>
      <c r="H47" s="104">
        <v>931.06200000000001</v>
      </c>
      <c r="I47" s="104">
        <v>2055.2510000000002</v>
      </c>
      <c r="J47" s="104">
        <v>281.22699999999998</v>
      </c>
      <c r="K47" s="104">
        <v>2953.45</v>
      </c>
      <c r="L47" s="104">
        <v>4191</v>
      </c>
      <c r="M47" s="104">
        <f t="shared" si="15"/>
        <v>2535.5810000000001</v>
      </c>
      <c r="N47" s="111">
        <f t="shared" si="16"/>
        <v>160.50062037699831</v>
      </c>
      <c r="O47" s="104">
        <f t="shared" si="17"/>
        <v>1746.25</v>
      </c>
      <c r="P47" s="104">
        <f t="shared" si="18"/>
        <v>4980.3310000000001</v>
      </c>
      <c r="Q47" s="111">
        <f t="shared" si="19"/>
        <v>385.20148890479601</v>
      </c>
      <c r="R47" s="111">
        <f t="shared" si="20"/>
        <v>160.50062037699831</v>
      </c>
      <c r="S47" s="104">
        <v>6131.085</v>
      </c>
      <c r="T47" s="105">
        <f t="shared" si="48"/>
        <v>595.49600000000009</v>
      </c>
      <c r="U47" s="106">
        <f>F47/S47*100</f>
        <v>109.7127343692022</v>
      </c>
    </row>
    <row r="48" spans="1:21" s="103" customFormat="1" ht="131.25" customHeight="1" x14ac:dyDescent="0.25">
      <c r="A48" s="101">
        <f t="shared" si="52"/>
        <v>22</v>
      </c>
      <c r="B48" s="126" t="s">
        <v>49</v>
      </c>
      <c r="C48" s="102" t="s">
        <v>46</v>
      </c>
      <c r="D48" s="104">
        <v>8000</v>
      </c>
      <c r="E48" s="104">
        <v>8000</v>
      </c>
      <c r="F48" s="104">
        <f t="shared" si="14"/>
        <v>2020.114</v>
      </c>
      <c r="G48" s="104">
        <v>302.25299999999999</v>
      </c>
      <c r="H48" s="104">
        <v>224.334</v>
      </c>
      <c r="I48" s="104">
        <v>800.66399999999999</v>
      </c>
      <c r="J48" s="104">
        <v>174.82599999999999</v>
      </c>
      <c r="K48" s="104">
        <v>518.03700000000003</v>
      </c>
      <c r="L48" s="104">
        <v>2020</v>
      </c>
      <c r="M48" s="104">
        <f t="shared" si="15"/>
        <v>0.11400000000003274</v>
      </c>
      <c r="N48" s="111">
        <f t="shared" si="16"/>
        <v>100.00564356435643</v>
      </c>
      <c r="O48" s="104">
        <f t="shared" si="17"/>
        <v>3333.333333333333</v>
      </c>
      <c r="P48" s="104">
        <f t="shared" si="18"/>
        <v>-1313.219333333333</v>
      </c>
      <c r="Q48" s="111">
        <f t="shared" si="19"/>
        <v>60.603420000000007</v>
      </c>
      <c r="R48" s="111">
        <f t="shared" si="20"/>
        <v>25.251425000000001</v>
      </c>
      <c r="S48" s="104">
        <v>919.85699999999997</v>
      </c>
      <c r="T48" s="105">
        <f t="shared" si="48"/>
        <v>1100.2570000000001</v>
      </c>
      <c r="U48" s="106">
        <f>F48/S48*100</f>
        <v>219.61174399933901</v>
      </c>
    </row>
    <row r="49" spans="1:21" s="103" customFormat="1" ht="75" x14ac:dyDescent="0.25">
      <c r="A49" s="101">
        <f t="shared" si="52"/>
        <v>23</v>
      </c>
      <c r="B49" s="126" t="s">
        <v>113</v>
      </c>
      <c r="C49" s="102" t="s">
        <v>112</v>
      </c>
      <c r="D49" s="104">
        <v>50</v>
      </c>
      <c r="E49" s="104">
        <v>50</v>
      </c>
      <c r="F49" s="104">
        <f t="shared" si="14"/>
        <v>0</v>
      </c>
      <c r="G49" s="104">
        <v>0</v>
      </c>
      <c r="H49" s="104">
        <v>0</v>
      </c>
      <c r="I49" s="104">
        <v>0</v>
      </c>
      <c r="J49" s="104">
        <v>0</v>
      </c>
      <c r="K49" s="104">
        <v>0</v>
      </c>
      <c r="L49" s="104">
        <v>0</v>
      </c>
      <c r="M49" s="104">
        <f t="shared" si="15"/>
        <v>0</v>
      </c>
      <c r="N49" s="111"/>
      <c r="O49" s="104">
        <f t="shared" si="17"/>
        <v>20.833333333333336</v>
      </c>
      <c r="P49" s="104">
        <f t="shared" si="18"/>
        <v>-20.833333333333336</v>
      </c>
      <c r="Q49" s="111">
        <f t="shared" si="19"/>
        <v>0</v>
      </c>
      <c r="R49" s="111">
        <f t="shared" si="20"/>
        <v>0</v>
      </c>
      <c r="S49" s="104">
        <v>85.634999999999991</v>
      </c>
      <c r="T49" s="105">
        <f t="shared" si="48"/>
        <v>-85.634999999999991</v>
      </c>
      <c r="U49" s="106">
        <f t="shared" ref="U49" si="53">F49/S49*100</f>
        <v>0</v>
      </c>
    </row>
    <row r="50" spans="1:21" s="103" customFormat="1" ht="37.5" x14ac:dyDescent="0.25">
      <c r="A50" s="101">
        <f t="shared" si="52"/>
        <v>24</v>
      </c>
      <c r="B50" s="126" t="s">
        <v>78</v>
      </c>
      <c r="C50" s="102" t="s">
        <v>77</v>
      </c>
      <c r="D50" s="104">
        <v>0.1</v>
      </c>
      <c r="E50" s="104">
        <v>0.21</v>
      </c>
      <c r="F50" s="104">
        <f t="shared" si="14"/>
        <v>0.21199999999999999</v>
      </c>
      <c r="G50" s="104">
        <v>0.21199999999999999</v>
      </c>
      <c r="H50" s="104">
        <v>0</v>
      </c>
      <c r="I50" s="104">
        <v>0</v>
      </c>
      <c r="J50" s="104">
        <v>0</v>
      </c>
      <c r="K50" s="104">
        <v>0</v>
      </c>
      <c r="L50" s="104">
        <v>0.21</v>
      </c>
      <c r="M50" s="104">
        <f t="shared" si="15"/>
        <v>2.0000000000000018E-3</v>
      </c>
      <c r="N50" s="111">
        <f t="shared" si="16"/>
        <v>100.95238095238095</v>
      </c>
      <c r="O50" s="104">
        <f t="shared" si="17"/>
        <v>8.7499999999999994E-2</v>
      </c>
      <c r="P50" s="104">
        <f t="shared" si="18"/>
        <v>0.1245</v>
      </c>
      <c r="Q50" s="111">
        <f t="shared" si="19"/>
        <v>242.28571428571431</v>
      </c>
      <c r="R50" s="111">
        <f t="shared" si="20"/>
        <v>100.95238095238095</v>
      </c>
      <c r="S50" s="104">
        <v>0</v>
      </c>
      <c r="T50" s="105">
        <f t="shared" si="48"/>
        <v>0.21199999999999999</v>
      </c>
      <c r="U50" s="106"/>
    </row>
    <row r="51" spans="1:21" s="144" customFormat="1" ht="34.5" customHeight="1" x14ac:dyDescent="0.3">
      <c r="A51" s="147" t="s">
        <v>145</v>
      </c>
      <c r="B51" s="147"/>
      <c r="C51" s="147"/>
      <c r="D51" s="120">
        <f>D7+D8+D9+D14+D22+D28+D29+D30+D31+D32+D33+D34+D37+D43+D44+D45+D46+D47+D48+D50+D49+D36+D35+D42</f>
        <v>7589718.675999999</v>
      </c>
      <c r="E51" s="120">
        <f>E7+E8+E9+E14+E22+E28+E29+E30+E31+E32+E33+E34+E37+E43+E44+E45+E46+E47+E48+E50+E49+E36+E35+E42</f>
        <v>7822565.6320000002</v>
      </c>
      <c r="F51" s="120">
        <f t="shared" si="14"/>
        <v>3202465.4949999996</v>
      </c>
      <c r="G51" s="120">
        <f>G7+G8+G9+G14+G22+G28+G29+G30+G31+G32+G33+G34+G37+G43+G44+G45+G46+G47+G48+G50+G49+G36+G35+G21</f>
        <v>609143.09500000009</v>
      </c>
      <c r="H51" s="120">
        <f>H7+H8+H9+H14+H22+H28+H29+H30+H31+H32+H33+H34+H37+H43+H44+H45+H46+H47+H48+H50+H49+H36+H35+H21</f>
        <v>633471.55300000007</v>
      </c>
      <c r="I51" s="120">
        <f>I7+I8+I9+I14+I22+I28+I29+I30+I31+I32+I33+I34+I37+I43+I44+I45+I46+I47+I48+I50+I49+I36+I35+I21</f>
        <v>566876.17699999991</v>
      </c>
      <c r="J51" s="120">
        <f>J7+J8+J9+J14+J22+J28+J29+J30+J31+J32+J33+J34+J37+J43+J44+J45+J46+J47+J48+J50+J49+J36+J35+J21</f>
        <v>725560.70699999994</v>
      </c>
      <c r="K51" s="120">
        <f>K7+K8+K9+K14+K22+K28+K29+K30+K31+K32+K33+K34+K37+K43+K44+K45+K46+K47+K48+K50+K49+K36+K35+K21+K42</f>
        <v>667413.96300000011</v>
      </c>
      <c r="L51" s="120">
        <f>L7+L8+L9+L14+L22+L28+L29+L30+L31+L32+L33+L34+L37+L43+L44+L45+L46+L47+L48+L50+L49+L36+L35+L21+L42</f>
        <v>2980682.4</v>
      </c>
      <c r="M51" s="120">
        <f t="shared" si="15"/>
        <v>221783.09499999974</v>
      </c>
      <c r="N51" s="94">
        <f t="shared" si="16"/>
        <v>107.44068187204378</v>
      </c>
      <c r="O51" s="120">
        <f>O7+O8+O9+O14+O22+O28+O29+O30+O31+O32+O33+O34+O37+O43+O44+O45+O46+O47+O48+O50+O49+O36+O35+O21+O42</f>
        <v>3259402.3466666671</v>
      </c>
      <c r="P51" s="120">
        <f t="shared" si="18"/>
        <v>-56936.851666667499</v>
      </c>
      <c r="Q51" s="94">
        <f t="shared" si="19"/>
        <v>98.253150559184704</v>
      </c>
      <c r="R51" s="94">
        <f t="shared" si="20"/>
        <v>40.938812732993632</v>
      </c>
      <c r="S51" s="120">
        <f>S7+S8+S9+S14+S22+S28+S29+S30+S31+S32+S33+S34+S37+S43+S44+S45+S46+S47+S48+S50+S49+S36+S35+S21</f>
        <v>2654379.5290000001</v>
      </c>
      <c r="T51" s="53">
        <f t="shared" si="48"/>
        <v>548085.96599999955</v>
      </c>
      <c r="U51" s="54">
        <f>F51/S51*100</f>
        <v>120.64836471242992</v>
      </c>
    </row>
    <row r="52" spans="1:21" s="7" customFormat="1" ht="86.25" x14ac:dyDescent="0.25">
      <c r="A52" s="21">
        <v>1</v>
      </c>
      <c r="B52" s="122" t="s">
        <v>170</v>
      </c>
      <c r="C52" s="22" t="s">
        <v>171</v>
      </c>
      <c r="D52" s="108">
        <v>30609.4</v>
      </c>
      <c r="E52" s="108">
        <v>30609.4</v>
      </c>
      <c r="F52" s="104">
        <f t="shared" si="14"/>
        <v>12754</v>
      </c>
      <c r="G52" s="104">
        <v>2550.8000000000002</v>
      </c>
      <c r="H52" s="104">
        <v>2550.8000000000002</v>
      </c>
      <c r="I52" s="104">
        <v>2550.8000000000002</v>
      </c>
      <c r="J52" s="104">
        <v>2550.8000000000002</v>
      </c>
      <c r="K52" s="104">
        <v>2550.8000000000002</v>
      </c>
      <c r="L52" s="104">
        <v>12754</v>
      </c>
      <c r="M52" s="104">
        <f t="shared" ref="M52:M55" si="54">F52-L52</f>
        <v>0</v>
      </c>
      <c r="N52" s="111">
        <f t="shared" ref="N52:N54" si="55">F52/L52*100</f>
        <v>100</v>
      </c>
      <c r="O52" s="104">
        <f>L52</f>
        <v>12754</v>
      </c>
      <c r="P52" s="104">
        <f t="shared" ref="P52:P55" si="56">F52-O52</f>
        <v>0</v>
      </c>
      <c r="Q52" s="111">
        <f t="shared" ref="Q52:Q53" si="57">F52/O52*100</f>
        <v>100</v>
      </c>
      <c r="R52" s="111">
        <f t="shared" ref="R52:R53" si="58">F52/E52*100</f>
        <v>41.666938914189757</v>
      </c>
      <c r="S52" s="104"/>
      <c r="T52" s="105">
        <f t="shared" si="48"/>
        <v>12754</v>
      </c>
      <c r="U52" s="106"/>
    </row>
    <row r="53" spans="1:21" s="7" customFormat="1" ht="40.5" customHeight="1" x14ac:dyDescent="0.25">
      <c r="A53" s="21">
        <f>A52+1</f>
        <v>2</v>
      </c>
      <c r="B53" s="122" t="s">
        <v>172</v>
      </c>
      <c r="C53" s="22" t="s">
        <v>173</v>
      </c>
      <c r="D53" s="108"/>
      <c r="E53" s="108">
        <v>68411.899999999994</v>
      </c>
      <c r="F53" s="104">
        <f t="shared" si="14"/>
        <v>68411.899999999994</v>
      </c>
      <c r="G53" s="104">
        <v>13682.4</v>
      </c>
      <c r="H53" s="104">
        <v>13682.4</v>
      </c>
      <c r="I53" s="104">
        <v>13682.4</v>
      </c>
      <c r="J53" s="104">
        <v>13682.4</v>
      </c>
      <c r="K53" s="104">
        <v>13682.3</v>
      </c>
      <c r="L53" s="104">
        <v>68411.899999999994</v>
      </c>
      <c r="M53" s="104">
        <f t="shared" si="54"/>
        <v>0</v>
      </c>
      <c r="N53" s="111">
        <f t="shared" si="55"/>
        <v>100</v>
      </c>
      <c r="O53" s="104">
        <f t="shared" ref="O53:O70" si="59">L53</f>
        <v>68411.899999999994</v>
      </c>
      <c r="P53" s="104">
        <f t="shared" si="56"/>
        <v>0</v>
      </c>
      <c r="Q53" s="111">
        <f t="shared" si="57"/>
        <v>100</v>
      </c>
      <c r="R53" s="111">
        <f t="shared" si="58"/>
        <v>100</v>
      </c>
      <c r="S53" s="104"/>
      <c r="T53" s="105">
        <f t="shared" si="48"/>
        <v>68411.899999999994</v>
      </c>
      <c r="U53" s="106"/>
    </row>
    <row r="54" spans="1:21" s="7" customFormat="1" ht="103.5" x14ac:dyDescent="0.25">
      <c r="A54" s="21">
        <f t="shared" ref="A54:A64" si="60">A53+1</f>
        <v>3</v>
      </c>
      <c r="B54" s="122" t="s">
        <v>192</v>
      </c>
      <c r="C54" s="22" t="s">
        <v>191</v>
      </c>
      <c r="D54" s="108"/>
      <c r="E54" s="108">
        <v>43420</v>
      </c>
      <c r="F54" s="104">
        <f t="shared" si="14"/>
        <v>19102.957999999999</v>
      </c>
      <c r="G54" s="104"/>
      <c r="H54" s="104"/>
      <c r="I54" s="104"/>
      <c r="J54" s="104">
        <v>9551.4789999999994</v>
      </c>
      <c r="K54" s="104">
        <v>9551.4789999999994</v>
      </c>
      <c r="L54" s="104">
        <v>19102.957999999999</v>
      </c>
      <c r="M54" s="104">
        <f t="shared" ref="M54" si="61">F54-L54</f>
        <v>0</v>
      </c>
      <c r="N54" s="111">
        <f t="shared" si="55"/>
        <v>100</v>
      </c>
      <c r="O54" s="104">
        <f>L54</f>
        <v>19102.957999999999</v>
      </c>
      <c r="P54" s="104">
        <f t="shared" ref="P54" si="62">F54-O54</f>
        <v>0</v>
      </c>
      <c r="Q54" s="111">
        <f t="shared" ref="Q54" si="63">F54/O54*100</f>
        <v>100</v>
      </c>
      <c r="R54" s="111">
        <f t="shared" ref="R54" si="64">F54/E54*100</f>
        <v>43.995757715338549</v>
      </c>
      <c r="S54" s="104"/>
      <c r="T54" s="105">
        <f t="shared" si="48"/>
        <v>19102.957999999999</v>
      </c>
      <c r="U54" s="106"/>
    </row>
    <row r="55" spans="1:21" s="7" customFormat="1" ht="103.5" x14ac:dyDescent="0.25">
      <c r="A55" s="21">
        <f t="shared" si="60"/>
        <v>4</v>
      </c>
      <c r="B55" s="122" t="s">
        <v>190</v>
      </c>
      <c r="C55" s="22" t="s">
        <v>189</v>
      </c>
      <c r="D55" s="108"/>
      <c r="E55" s="108">
        <v>5630.1</v>
      </c>
      <c r="F55" s="104">
        <f t="shared" si="14"/>
        <v>5630.1</v>
      </c>
      <c r="G55" s="104"/>
      <c r="H55" s="104"/>
      <c r="I55" s="104"/>
      <c r="J55" s="104">
        <v>5630.1</v>
      </c>
      <c r="K55" s="104">
        <v>0</v>
      </c>
      <c r="L55" s="104">
        <v>5630.1</v>
      </c>
      <c r="M55" s="104">
        <f t="shared" si="54"/>
        <v>0</v>
      </c>
      <c r="N55" s="111">
        <f t="shared" si="16"/>
        <v>100</v>
      </c>
      <c r="O55" s="104">
        <f t="shared" si="59"/>
        <v>5630.1</v>
      </c>
      <c r="P55" s="104">
        <f t="shared" si="56"/>
        <v>0</v>
      </c>
      <c r="Q55" s="111">
        <f t="shared" si="19"/>
        <v>100</v>
      </c>
      <c r="R55" s="111">
        <f t="shared" ref="R55" si="65">F55/E55*100</f>
        <v>100</v>
      </c>
      <c r="S55" s="104"/>
      <c r="T55" s="105">
        <f t="shared" si="48"/>
        <v>5630.1</v>
      </c>
      <c r="U55" s="106"/>
    </row>
    <row r="56" spans="1:21" s="7" customFormat="1" ht="23.25" x14ac:dyDescent="0.25">
      <c r="A56" s="21">
        <f t="shared" si="60"/>
        <v>5</v>
      </c>
      <c r="B56" s="122" t="s">
        <v>132</v>
      </c>
      <c r="C56" s="22" t="s">
        <v>51</v>
      </c>
      <c r="D56" s="108"/>
      <c r="E56" s="108">
        <v>842682.8</v>
      </c>
      <c r="F56" s="104">
        <f t="shared" si="14"/>
        <v>533755.19999999995</v>
      </c>
      <c r="G56" s="104">
        <v>96402.9</v>
      </c>
      <c r="H56" s="104">
        <v>96402.9</v>
      </c>
      <c r="I56" s="104">
        <v>96402.9</v>
      </c>
      <c r="J56" s="104">
        <v>96402.9</v>
      </c>
      <c r="K56" s="104">
        <v>148143.6</v>
      </c>
      <c r="L56" s="104">
        <v>533755.19999999995</v>
      </c>
      <c r="M56" s="104">
        <f t="shared" si="15"/>
        <v>0</v>
      </c>
      <c r="N56" s="111">
        <f t="shared" si="16"/>
        <v>100</v>
      </c>
      <c r="O56" s="104">
        <f t="shared" si="59"/>
        <v>533755.19999999995</v>
      </c>
      <c r="P56" s="104">
        <f t="shared" si="18"/>
        <v>0</v>
      </c>
      <c r="Q56" s="111">
        <f t="shared" si="19"/>
        <v>100</v>
      </c>
      <c r="R56" s="111">
        <f t="shared" si="20"/>
        <v>63.339989851460111</v>
      </c>
      <c r="S56" s="104">
        <v>362039</v>
      </c>
      <c r="T56" s="105">
        <f t="shared" si="48"/>
        <v>171716.19999999995</v>
      </c>
      <c r="U56" s="106">
        <f t="shared" ref="U56:U59" si="66">F56/S56*100</f>
        <v>147.43030446996042</v>
      </c>
    </row>
    <row r="57" spans="1:21" s="7" customFormat="1" ht="34.5" x14ac:dyDescent="0.25">
      <c r="A57" s="21">
        <f t="shared" si="60"/>
        <v>6</v>
      </c>
      <c r="B57" s="122" t="s">
        <v>164</v>
      </c>
      <c r="C57" s="22" t="s">
        <v>163</v>
      </c>
      <c r="D57" s="108"/>
      <c r="E57" s="108">
        <v>2002</v>
      </c>
      <c r="F57" s="104">
        <f t="shared" si="14"/>
        <v>1668.5</v>
      </c>
      <c r="G57" s="104"/>
      <c r="H57" s="104">
        <v>667.4</v>
      </c>
      <c r="I57" s="104">
        <v>333.7</v>
      </c>
      <c r="J57" s="104">
        <v>333.7</v>
      </c>
      <c r="K57" s="104">
        <v>333.7</v>
      </c>
      <c r="L57" s="104">
        <v>1668.5</v>
      </c>
      <c r="M57" s="104">
        <f t="shared" si="15"/>
        <v>0</v>
      </c>
      <c r="N57" s="111">
        <f t="shared" si="16"/>
        <v>100</v>
      </c>
      <c r="O57" s="104">
        <f t="shared" si="59"/>
        <v>1668.5</v>
      </c>
      <c r="P57" s="104">
        <f t="shared" ref="P57:P58" si="67">F57-O57</f>
        <v>0</v>
      </c>
      <c r="Q57" s="111">
        <f t="shared" ref="Q57" si="68">F57/O57*100</f>
        <v>100</v>
      </c>
      <c r="R57" s="111">
        <f t="shared" si="20"/>
        <v>83.341658341658345</v>
      </c>
      <c r="S57" s="104">
        <v>1765</v>
      </c>
      <c r="T57" s="105">
        <f t="shared" si="48"/>
        <v>-96.5</v>
      </c>
      <c r="U57" s="106">
        <f t="shared" si="66"/>
        <v>94.532577903682721</v>
      </c>
    </row>
    <row r="58" spans="1:21" s="7" customFormat="1" ht="51.75" x14ac:dyDescent="0.25">
      <c r="A58" s="21">
        <f t="shared" si="60"/>
        <v>7</v>
      </c>
      <c r="B58" s="122" t="s">
        <v>169</v>
      </c>
      <c r="C58" s="22" t="s">
        <v>168</v>
      </c>
      <c r="D58" s="108"/>
      <c r="E58" s="108">
        <v>5333.7</v>
      </c>
      <c r="F58" s="104">
        <f t="shared" si="14"/>
        <v>2767.2</v>
      </c>
      <c r="G58" s="104"/>
      <c r="H58" s="104"/>
      <c r="I58" s="104"/>
      <c r="J58" s="104">
        <v>1383.6</v>
      </c>
      <c r="K58" s="104">
        <v>1383.6</v>
      </c>
      <c r="L58" s="104">
        <v>2767.2</v>
      </c>
      <c r="M58" s="104">
        <f t="shared" si="15"/>
        <v>0</v>
      </c>
      <c r="N58" s="111">
        <f t="shared" si="16"/>
        <v>100</v>
      </c>
      <c r="O58" s="104">
        <f t="shared" si="59"/>
        <v>2767.2</v>
      </c>
      <c r="P58" s="104">
        <f t="shared" si="67"/>
        <v>0</v>
      </c>
      <c r="Q58" s="111">
        <f t="shared" ref="Q58:Q59" si="69">F58/O58*100</f>
        <v>100</v>
      </c>
      <c r="R58" s="111">
        <f t="shared" si="20"/>
        <v>51.881433151470837</v>
      </c>
      <c r="S58" s="104">
        <v>7165.2</v>
      </c>
      <c r="T58" s="105">
        <f t="shared" si="48"/>
        <v>-4398</v>
      </c>
      <c r="U58" s="106">
        <f t="shared" si="66"/>
        <v>38.619996650477304</v>
      </c>
    </row>
    <row r="59" spans="1:21" s="7" customFormat="1" ht="34.5" x14ac:dyDescent="0.25">
      <c r="A59" s="21">
        <f t="shared" si="60"/>
        <v>8</v>
      </c>
      <c r="B59" s="122" t="s">
        <v>166</v>
      </c>
      <c r="C59" s="22" t="s">
        <v>165</v>
      </c>
      <c r="D59" s="108"/>
      <c r="E59" s="108">
        <v>82335.600000000006</v>
      </c>
      <c r="F59" s="104">
        <f t="shared" si="14"/>
        <v>68613</v>
      </c>
      <c r="G59" s="104">
        <v>13722.6</v>
      </c>
      <c r="H59" s="104">
        <v>13722.6</v>
      </c>
      <c r="I59" s="104">
        <v>13722.6</v>
      </c>
      <c r="J59" s="104">
        <v>13722.6</v>
      </c>
      <c r="K59" s="104">
        <v>13722.6</v>
      </c>
      <c r="L59" s="104">
        <v>68613</v>
      </c>
      <c r="M59" s="104">
        <f t="shared" si="15"/>
        <v>0</v>
      </c>
      <c r="N59" s="111">
        <f t="shared" si="16"/>
        <v>100</v>
      </c>
      <c r="O59" s="104">
        <f t="shared" si="59"/>
        <v>68613</v>
      </c>
      <c r="P59" s="104">
        <f t="shared" ref="P59:P60" si="70">F59-O59</f>
        <v>0</v>
      </c>
      <c r="Q59" s="111">
        <f t="shared" si="69"/>
        <v>100</v>
      </c>
      <c r="R59" s="111">
        <f t="shared" ref="R59" si="71">F59/E59*100</f>
        <v>83.333333333333329</v>
      </c>
      <c r="S59" s="104">
        <v>31063.5</v>
      </c>
      <c r="T59" s="105">
        <f t="shared" si="48"/>
        <v>37549.5</v>
      </c>
      <c r="U59" s="106">
        <f t="shared" si="66"/>
        <v>220.87981071031919</v>
      </c>
    </row>
    <row r="60" spans="1:21" s="7" customFormat="1" ht="23.25" x14ac:dyDescent="0.25">
      <c r="A60" s="21">
        <f t="shared" si="60"/>
        <v>9</v>
      </c>
      <c r="B60" s="122" t="s">
        <v>183</v>
      </c>
      <c r="C60" s="22" t="s">
        <v>184</v>
      </c>
      <c r="D60" s="108"/>
      <c r="E60" s="108"/>
      <c r="F60" s="104">
        <f t="shared" si="14"/>
        <v>0</v>
      </c>
      <c r="G60" s="104"/>
      <c r="H60" s="104"/>
      <c r="I60" s="104"/>
      <c r="J60" s="104"/>
      <c r="K60" s="104"/>
      <c r="L60" s="104"/>
      <c r="M60" s="104">
        <f t="shared" si="15"/>
        <v>0</v>
      </c>
      <c r="N60" s="111"/>
      <c r="O60" s="104">
        <f t="shared" si="59"/>
        <v>0</v>
      </c>
      <c r="P60" s="104">
        <f t="shared" si="70"/>
        <v>0</v>
      </c>
      <c r="Q60" s="111"/>
      <c r="R60" s="111"/>
      <c r="S60" s="104">
        <v>1795.681</v>
      </c>
      <c r="T60" s="105">
        <f t="shared" si="48"/>
        <v>-1795.681</v>
      </c>
      <c r="U60" s="106"/>
    </row>
    <row r="61" spans="1:21" s="7" customFormat="1" ht="34.5" x14ac:dyDescent="0.25">
      <c r="A61" s="21">
        <f t="shared" si="60"/>
        <v>10</v>
      </c>
      <c r="B61" s="123" t="s">
        <v>133</v>
      </c>
      <c r="C61" s="75" t="s">
        <v>109</v>
      </c>
      <c r="D61" s="108">
        <v>30295.7</v>
      </c>
      <c r="E61" s="108">
        <v>16327.15</v>
      </c>
      <c r="F61" s="104">
        <f t="shared" si="14"/>
        <v>10341.75</v>
      </c>
      <c r="G61" s="104">
        <v>1868.95</v>
      </c>
      <c r="H61" s="104">
        <v>1867.6</v>
      </c>
      <c r="I61" s="104">
        <v>1867.6</v>
      </c>
      <c r="J61" s="104">
        <v>1867.6</v>
      </c>
      <c r="K61" s="104">
        <v>2870</v>
      </c>
      <c r="L61" s="104">
        <v>10341.75</v>
      </c>
      <c r="M61" s="104">
        <f t="shared" si="15"/>
        <v>0</v>
      </c>
      <c r="N61" s="111">
        <f t="shared" si="16"/>
        <v>100</v>
      </c>
      <c r="O61" s="104">
        <f t="shared" si="59"/>
        <v>10341.75</v>
      </c>
      <c r="P61" s="104">
        <f t="shared" si="18"/>
        <v>0</v>
      </c>
      <c r="Q61" s="111">
        <f t="shared" si="19"/>
        <v>100</v>
      </c>
      <c r="R61" s="111">
        <f t="shared" si="20"/>
        <v>63.34081575780219</v>
      </c>
      <c r="S61" s="104">
        <v>11269.061</v>
      </c>
      <c r="T61" s="105">
        <f t="shared" si="48"/>
        <v>-927.31099999999969</v>
      </c>
      <c r="U61" s="106">
        <f>F61/S61*100</f>
        <v>91.77117774054112</v>
      </c>
    </row>
    <row r="62" spans="1:21" s="7" customFormat="1" ht="51.75" x14ac:dyDescent="0.25">
      <c r="A62" s="21">
        <f t="shared" si="60"/>
        <v>11</v>
      </c>
      <c r="B62" s="123" t="s">
        <v>187</v>
      </c>
      <c r="C62" s="75" t="s">
        <v>188</v>
      </c>
      <c r="D62" s="108"/>
      <c r="E62" s="108"/>
      <c r="F62" s="104">
        <f t="shared" si="14"/>
        <v>0</v>
      </c>
      <c r="G62" s="104"/>
      <c r="H62" s="104"/>
      <c r="I62" s="104"/>
      <c r="J62" s="104"/>
      <c r="K62" s="104"/>
      <c r="L62" s="104"/>
      <c r="M62" s="104">
        <f t="shared" si="15"/>
        <v>0</v>
      </c>
      <c r="N62" s="111"/>
      <c r="O62" s="104">
        <f t="shared" si="59"/>
        <v>0</v>
      </c>
      <c r="P62" s="104">
        <f t="shared" si="18"/>
        <v>0</v>
      </c>
      <c r="Q62" s="111"/>
      <c r="R62" s="111"/>
      <c r="S62" s="104">
        <v>17.568000000000001</v>
      </c>
      <c r="T62" s="105">
        <f t="shared" si="48"/>
        <v>-17.568000000000001</v>
      </c>
      <c r="U62" s="106"/>
    </row>
    <row r="63" spans="1:21" s="7" customFormat="1" ht="86.25" x14ac:dyDescent="0.25">
      <c r="A63" s="21">
        <f t="shared" si="60"/>
        <v>12</v>
      </c>
      <c r="B63" s="123" t="s">
        <v>174</v>
      </c>
      <c r="C63" s="75" t="s">
        <v>175</v>
      </c>
      <c r="D63" s="108"/>
      <c r="E63" s="108">
        <v>7297.62</v>
      </c>
      <c r="F63" s="104">
        <f t="shared" si="14"/>
        <v>3015.232</v>
      </c>
      <c r="G63" s="104">
        <v>591.60599999999999</v>
      </c>
      <c r="H63" s="104">
        <v>591.60400000000004</v>
      </c>
      <c r="I63" s="104">
        <v>591.60599999999999</v>
      </c>
      <c r="J63" s="104">
        <v>629.74199999999996</v>
      </c>
      <c r="K63" s="104">
        <v>610.67399999999998</v>
      </c>
      <c r="L63" s="104">
        <v>3015.232</v>
      </c>
      <c r="M63" s="104">
        <f t="shared" si="15"/>
        <v>0</v>
      </c>
      <c r="N63" s="111">
        <f t="shared" ref="N63" si="72">F63/L63*100</f>
        <v>100</v>
      </c>
      <c r="O63" s="104">
        <f t="shared" si="59"/>
        <v>3015.232</v>
      </c>
      <c r="P63" s="104">
        <f t="shared" ref="P63" si="73">F63-O63</f>
        <v>0</v>
      </c>
      <c r="Q63" s="111">
        <f t="shared" ref="Q63" si="74">F63/O63*100</f>
        <v>100</v>
      </c>
      <c r="R63" s="111">
        <f t="shared" ref="R63" si="75">F63/E63*100</f>
        <v>41.318018751318924</v>
      </c>
      <c r="S63" s="104">
        <v>1934.385</v>
      </c>
      <c r="T63" s="105">
        <f t="shared" si="48"/>
        <v>1080.847</v>
      </c>
      <c r="U63" s="106">
        <f>F63/S63*100</f>
        <v>155.87548497326023</v>
      </c>
    </row>
    <row r="64" spans="1:21" s="7" customFormat="1" ht="30" customHeight="1" x14ac:dyDescent="0.25">
      <c r="A64" s="21">
        <f t="shared" si="60"/>
        <v>13</v>
      </c>
      <c r="B64" s="124" t="s">
        <v>134</v>
      </c>
      <c r="C64" s="75" t="s">
        <v>101</v>
      </c>
      <c r="D64" s="108">
        <f>SUM(D65:D70)</f>
        <v>1902.8910000000001</v>
      </c>
      <c r="E64" s="108">
        <f>SUM(E65:E70)</f>
        <v>2742.9290000000001</v>
      </c>
      <c r="F64" s="104">
        <f t="shared" si="14"/>
        <v>1452.8780000000002</v>
      </c>
      <c r="G64" s="104">
        <f t="shared" ref="G64:L64" si="76">SUM(G65:G70)</f>
        <v>4</v>
      </c>
      <c r="H64" s="104">
        <f t="shared" si="76"/>
        <v>260.745</v>
      </c>
      <c r="I64" s="104">
        <f t="shared" si="76"/>
        <v>468.34700000000004</v>
      </c>
      <c r="J64" s="104">
        <f t="shared" si="76"/>
        <v>391.08699999999999</v>
      </c>
      <c r="K64" s="104">
        <f t="shared" si="76"/>
        <v>328.69900000000001</v>
      </c>
      <c r="L64" s="104">
        <f t="shared" si="76"/>
        <v>1461.2470000000001</v>
      </c>
      <c r="M64" s="104">
        <f t="shared" si="15"/>
        <v>-8.3689999999999145</v>
      </c>
      <c r="N64" s="111">
        <f t="shared" si="16"/>
        <v>99.427269996106077</v>
      </c>
      <c r="O64" s="104">
        <f>L64</f>
        <v>1461.2470000000001</v>
      </c>
      <c r="P64" s="104">
        <f t="shared" si="18"/>
        <v>-8.3689999999999145</v>
      </c>
      <c r="Q64" s="111">
        <f t="shared" si="19"/>
        <v>99.427269996106077</v>
      </c>
      <c r="R64" s="111">
        <f t="shared" si="20"/>
        <v>52.968122762200551</v>
      </c>
      <c r="S64" s="104">
        <f>SUM(S65:S70)</f>
        <v>1488.777</v>
      </c>
      <c r="T64" s="105">
        <f t="shared" si="48"/>
        <v>-35.898999999999887</v>
      </c>
      <c r="U64" s="106">
        <f>F64/S64*100</f>
        <v>97.588691926326106</v>
      </c>
    </row>
    <row r="65" spans="1:21" s="31" customFormat="1" ht="34.5" x14ac:dyDescent="0.25">
      <c r="A65" s="30" t="s">
        <v>193</v>
      </c>
      <c r="B65" s="125" t="s">
        <v>135</v>
      </c>
      <c r="C65" s="65"/>
      <c r="D65" s="109">
        <v>48</v>
      </c>
      <c r="E65" s="109">
        <v>48</v>
      </c>
      <c r="F65" s="107">
        <f t="shared" si="14"/>
        <v>20</v>
      </c>
      <c r="G65" s="107">
        <v>4</v>
      </c>
      <c r="H65" s="107">
        <v>2.7450000000000001</v>
      </c>
      <c r="I65" s="107">
        <v>4</v>
      </c>
      <c r="J65" s="107">
        <v>5.2549999999999999</v>
      </c>
      <c r="K65" s="107">
        <v>4</v>
      </c>
      <c r="L65" s="107">
        <v>20</v>
      </c>
      <c r="M65" s="107">
        <f t="shared" si="15"/>
        <v>0</v>
      </c>
      <c r="N65" s="93">
        <f t="shared" si="16"/>
        <v>100</v>
      </c>
      <c r="O65" s="107">
        <f t="shared" si="59"/>
        <v>20</v>
      </c>
      <c r="P65" s="107">
        <f t="shared" si="18"/>
        <v>0</v>
      </c>
      <c r="Q65" s="93">
        <f t="shared" si="19"/>
        <v>100</v>
      </c>
      <c r="R65" s="93">
        <f t="shared" si="20"/>
        <v>41.666666666666671</v>
      </c>
      <c r="S65" s="107">
        <v>11.943</v>
      </c>
      <c r="T65" s="72">
        <f t="shared" si="48"/>
        <v>8.0570000000000004</v>
      </c>
      <c r="U65" s="73">
        <f t="shared" ref="U65:U70" si="77">F65/S65*100</f>
        <v>167.46211169722852</v>
      </c>
    </row>
    <row r="66" spans="1:21" s="31" customFormat="1" ht="34.5" x14ac:dyDescent="0.25">
      <c r="A66" s="30" t="s">
        <v>194</v>
      </c>
      <c r="B66" s="125" t="s">
        <v>136</v>
      </c>
      <c r="C66" s="65"/>
      <c r="D66" s="109">
        <v>1246.7</v>
      </c>
      <c r="E66" s="109">
        <v>1246.7</v>
      </c>
      <c r="F66" s="107">
        <f t="shared" si="14"/>
        <v>520</v>
      </c>
      <c r="G66" s="107">
        <v>0</v>
      </c>
      <c r="H66" s="107">
        <v>208</v>
      </c>
      <c r="I66" s="107">
        <v>104</v>
      </c>
      <c r="J66" s="107">
        <v>104</v>
      </c>
      <c r="K66" s="107">
        <v>104</v>
      </c>
      <c r="L66" s="107">
        <v>520</v>
      </c>
      <c r="M66" s="107">
        <f t="shared" si="15"/>
        <v>0</v>
      </c>
      <c r="N66" s="93">
        <f t="shared" si="16"/>
        <v>100</v>
      </c>
      <c r="O66" s="107">
        <f t="shared" si="59"/>
        <v>520</v>
      </c>
      <c r="P66" s="107">
        <f t="shared" si="18"/>
        <v>0</v>
      </c>
      <c r="Q66" s="93">
        <f t="shared" si="19"/>
        <v>100</v>
      </c>
      <c r="R66" s="93">
        <f t="shared" si="20"/>
        <v>41.710114702815432</v>
      </c>
      <c r="S66" s="107">
        <v>520</v>
      </c>
      <c r="T66" s="72">
        <f t="shared" si="48"/>
        <v>0</v>
      </c>
      <c r="U66" s="73">
        <f t="shared" si="77"/>
        <v>100</v>
      </c>
    </row>
    <row r="67" spans="1:21" s="31" customFormat="1" ht="69" x14ac:dyDescent="0.25">
      <c r="A67" s="30" t="s">
        <v>195</v>
      </c>
      <c r="B67" s="125" t="s">
        <v>137</v>
      </c>
      <c r="C67" s="65"/>
      <c r="D67" s="109">
        <v>349.3</v>
      </c>
      <c r="E67" s="109">
        <v>349.3</v>
      </c>
      <c r="F67" s="107">
        <f t="shared" si="14"/>
        <v>166.28200000000001</v>
      </c>
      <c r="G67" s="107">
        <v>0</v>
      </c>
      <c r="H67" s="107"/>
      <c r="I67" s="107">
        <v>166.28200000000001</v>
      </c>
      <c r="J67" s="107"/>
      <c r="K67" s="107"/>
      <c r="L67" s="107">
        <v>174.65100000000001</v>
      </c>
      <c r="M67" s="107">
        <f t="shared" si="15"/>
        <v>-8.3689999999999998</v>
      </c>
      <c r="N67" s="93">
        <f t="shared" si="16"/>
        <v>95.208157983635928</v>
      </c>
      <c r="O67" s="107">
        <f t="shared" si="59"/>
        <v>174.65100000000001</v>
      </c>
      <c r="P67" s="107">
        <f t="shared" si="18"/>
        <v>-8.3689999999999998</v>
      </c>
      <c r="Q67" s="93">
        <f t="shared" si="19"/>
        <v>95.208157983635928</v>
      </c>
      <c r="R67" s="93">
        <f t="shared" si="20"/>
        <v>47.604351560263389</v>
      </c>
      <c r="S67" s="107">
        <v>174.65100000000001</v>
      </c>
      <c r="T67" s="72">
        <f t="shared" si="48"/>
        <v>-8.3689999999999998</v>
      </c>
      <c r="U67" s="73">
        <f t="shared" si="77"/>
        <v>95.208157983635928</v>
      </c>
    </row>
    <row r="68" spans="1:21" s="31" customFormat="1" ht="51.75" x14ac:dyDescent="0.25">
      <c r="A68" s="30" t="s">
        <v>196</v>
      </c>
      <c r="B68" s="125" t="s">
        <v>181</v>
      </c>
      <c r="C68" s="65"/>
      <c r="D68" s="109"/>
      <c r="E68" s="109">
        <f>123.159+123.159+123.159+123.159</f>
        <v>492.63600000000002</v>
      </c>
      <c r="F68" s="107">
        <f t="shared" si="14"/>
        <v>492.63600000000002</v>
      </c>
      <c r="G68" s="107"/>
      <c r="H68" s="107"/>
      <c r="I68" s="107">
        <v>123.15900000000001</v>
      </c>
      <c r="J68" s="107">
        <f>123.159+123.159</f>
        <v>246.31800000000001</v>
      </c>
      <c r="K68" s="107">
        <v>123.15900000000001</v>
      </c>
      <c r="L68" s="107">
        <v>492.63600000000002</v>
      </c>
      <c r="M68" s="107">
        <f t="shared" ref="M68" si="78">F68-L68</f>
        <v>0</v>
      </c>
      <c r="N68" s="93">
        <f t="shared" si="16"/>
        <v>100</v>
      </c>
      <c r="O68" s="107">
        <f t="shared" ref="O68" si="79">L68</f>
        <v>492.63600000000002</v>
      </c>
      <c r="P68" s="107">
        <f t="shared" ref="P68" si="80">F68-O68</f>
        <v>0</v>
      </c>
      <c r="Q68" s="93">
        <f t="shared" ref="Q68" si="81">F68/O68*100</f>
        <v>100</v>
      </c>
      <c r="R68" s="93">
        <f t="shared" si="20"/>
        <v>100</v>
      </c>
      <c r="S68" s="107">
        <v>489.67500000000001</v>
      </c>
      <c r="T68" s="72">
        <f t="shared" si="48"/>
        <v>2.9610000000000127</v>
      </c>
      <c r="U68" s="73">
        <f t="shared" si="77"/>
        <v>100.60468678204933</v>
      </c>
    </row>
    <row r="69" spans="1:21" s="31" customFormat="1" ht="86.25" x14ac:dyDescent="0.25">
      <c r="A69" s="30" t="s">
        <v>197</v>
      </c>
      <c r="B69" s="125" t="s">
        <v>167</v>
      </c>
      <c r="C69" s="65"/>
      <c r="D69" s="109">
        <v>258.89100000000002</v>
      </c>
      <c r="E69" s="109">
        <v>258.89100000000002</v>
      </c>
      <c r="F69" s="107">
        <f t="shared" si="14"/>
        <v>115</v>
      </c>
      <c r="G69" s="107">
        <v>0</v>
      </c>
      <c r="H69" s="107">
        <v>50</v>
      </c>
      <c r="I69" s="107"/>
      <c r="J69" s="107"/>
      <c r="K69" s="107">
        <v>65</v>
      </c>
      <c r="L69" s="107">
        <v>115</v>
      </c>
      <c r="M69" s="107">
        <f t="shared" si="15"/>
        <v>0</v>
      </c>
      <c r="N69" s="93">
        <f t="shared" si="16"/>
        <v>100</v>
      </c>
      <c r="O69" s="107">
        <f t="shared" si="59"/>
        <v>115</v>
      </c>
      <c r="P69" s="107">
        <f t="shared" si="18"/>
        <v>0</v>
      </c>
      <c r="Q69" s="93">
        <f t="shared" si="19"/>
        <v>100</v>
      </c>
      <c r="R69" s="93">
        <f t="shared" si="20"/>
        <v>44.420238633247195</v>
      </c>
      <c r="S69" s="107">
        <v>50</v>
      </c>
      <c r="T69" s="72">
        <f t="shared" si="48"/>
        <v>65</v>
      </c>
      <c r="U69" s="73">
        <f t="shared" si="77"/>
        <v>229.99999999999997</v>
      </c>
    </row>
    <row r="70" spans="1:21" s="31" customFormat="1" ht="75" x14ac:dyDescent="0.25">
      <c r="A70" s="30" t="s">
        <v>198</v>
      </c>
      <c r="B70" s="121" t="s">
        <v>148</v>
      </c>
      <c r="C70" s="65"/>
      <c r="D70" s="109"/>
      <c r="E70" s="109">
        <v>347.40199999999999</v>
      </c>
      <c r="F70" s="107">
        <f t="shared" si="14"/>
        <v>138.96</v>
      </c>
      <c r="G70" s="107">
        <v>0</v>
      </c>
      <c r="H70" s="107"/>
      <c r="I70" s="107">
        <v>70.906000000000006</v>
      </c>
      <c r="J70" s="107">
        <v>35.514000000000003</v>
      </c>
      <c r="K70" s="107">
        <v>32.54</v>
      </c>
      <c r="L70" s="107">
        <v>138.96</v>
      </c>
      <c r="M70" s="107">
        <f t="shared" si="15"/>
        <v>0</v>
      </c>
      <c r="N70" s="93">
        <f t="shared" si="16"/>
        <v>100</v>
      </c>
      <c r="O70" s="107">
        <f t="shared" si="59"/>
        <v>138.96</v>
      </c>
      <c r="P70" s="107">
        <f t="shared" si="18"/>
        <v>0</v>
      </c>
      <c r="Q70" s="93">
        <f t="shared" si="19"/>
        <v>100</v>
      </c>
      <c r="R70" s="93">
        <f t="shared" si="20"/>
        <v>39.99976971923018</v>
      </c>
      <c r="S70" s="107">
        <v>242.50800000000001</v>
      </c>
      <c r="T70" s="72">
        <f t="shared" si="48"/>
        <v>-103.548</v>
      </c>
      <c r="U70" s="73">
        <f t="shared" si="77"/>
        <v>57.30120243455886</v>
      </c>
    </row>
    <row r="71" spans="1:21" s="39" customFormat="1" ht="27.75" customHeight="1" x14ac:dyDescent="0.3">
      <c r="A71" s="33"/>
      <c r="B71" s="35" t="s">
        <v>27</v>
      </c>
      <c r="C71" s="34"/>
      <c r="D71" s="99">
        <f>D75+D74+D73</f>
        <v>62807.991000000002</v>
      </c>
      <c r="E71" s="99">
        <f>E75+E74+E73</f>
        <v>1106793.199</v>
      </c>
      <c r="F71" s="99">
        <f t="shared" si="14"/>
        <v>727512.71799999988</v>
      </c>
      <c r="G71" s="99">
        <f t="shared" ref="G71:K71" si="82">G75+G74+G73</f>
        <v>128823.25599999999</v>
      </c>
      <c r="H71" s="99">
        <f t="shared" ref="H71:J71" si="83">H75+H74+H73</f>
        <v>129746.04899999998</v>
      </c>
      <c r="I71" s="99">
        <f t="shared" si="83"/>
        <v>129619.95299999999</v>
      </c>
      <c r="J71" s="99">
        <f t="shared" si="83"/>
        <v>146146.00799999997</v>
      </c>
      <c r="K71" s="99">
        <f t="shared" si="82"/>
        <v>193177.45199999999</v>
      </c>
      <c r="L71" s="99">
        <f t="shared" ref="L71" si="84">L75+L74+L73</f>
        <v>727521.08699999994</v>
      </c>
      <c r="M71" s="99">
        <f t="shared" si="15"/>
        <v>-8.3690000000642613</v>
      </c>
      <c r="N71" s="95">
        <f t="shared" si="16"/>
        <v>99.998849655336514</v>
      </c>
      <c r="O71" s="99">
        <f t="shared" ref="O71" si="85">O75+O74+O73</f>
        <v>727521.08699999994</v>
      </c>
      <c r="P71" s="99">
        <f t="shared" si="18"/>
        <v>-8.3690000000642613</v>
      </c>
      <c r="Q71" s="95">
        <f t="shared" si="19"/>
        <v>99.998849655336514</v>
      </c>
      <c r="R71" s="95">
        <f t="shared" si="20"/>
        <v>65.731585508233664</v>
      </c>
      <c r="S71" s="99">
        <f>S75+S74+S73</f>
        <v>418538.17200000002</v>
      </c>
      <c r="T71" s="53">
        <f t="shared" si="48"/>
        <v>308974.54599999986</v>
      </c>
      <c r="U71" s="54">
        <f>F71/S71*100</f>
        <v>173.82230980833927</v>
      </c>
    </row>
    <row r="72" spans="1:21" s="10" customFormat="1" ht="23.25" x14ac:dyDescent="0.25">
      <c r="A72" s="9"/>
      <c r="B72" s="87" t="s">
        <v>89</v>
      </c>
      <c r="C72" s="8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96"/>
      <c r="O72" s="110"/>
      <c r="P72" s="110"/>
      <c r="Q72" s="96"/>
      <c r="R72" s="96"/>
      <c r="S72" s="110"/>
      <c r="T72" s="55"/>
      <c r="U72" s="56"/>
    </row>
    <row r="73" spans="1:21" s="10" customFormat="1" ht="22.5" x14ac:dyDescent="0.25">
      <c r="A73" s="9"/>
      <c r="B73" s="143" t="s">
        <v>131</v>
      </c>
      <c r="C73" s="23"/>
      <c r="D73" s="100">
        <f>D52</f>
        <v>30609.4</v>
      </c>
      <c r="E73" s="100">
        <f>E52</f>
        <v>30609.4</v>
      </c>
      <c r="F73" s="100">
        <f t="shared" si="14"/>
        <v>12754</v>
      </c>
      <c r="G73" s="100">
        <f t="shared" ref="G73:L73" si="86">G52</f>
        <v>2550.8000000000002</v>
      </c>
      <c r="H73" s="100">
        <f t="shared" si="86"/>
        <v>2550.8000000000002</v>
      </c>
      <c r="I73" s="100">
        <f t="shared" si="86"/>
        <v>2550.8000000000002</v>
      </c>
      <c r="J73" s="100">
        <f t="shared" si="86"/>
        <v>2550.8000000000002</v>
      </c>
      <c r="K73" s="100">
        <f t="shared" si="86"/>
        <v>2550.8000000000002</v>
      </c>
      <c r="L73" s="100">
        <f t="shared" si="86"/>
        <v>12754</v>
      </c>
      <c r="M73" s="100">
        <f t="shared" ref="M73" si="87">F73-L73</f>
        <v>0</v>
      </c>
      <c r="N73" s="91">
        <f t="shared" ref="N73" si="88">F73/L73*100</f>
        <v>100</v>
      </c>
      <c r="O73" s="100">
        <f>O52</f>
        <v>12754</v>
      </c>
      <c r="P73" s="100">
        <f t="shared" ref="P73" si="89">F73-O73</f>
        <v>0</v>
      </c>
      <c r="Q73" s="91">
        <f t="shared" ref="Q73" si="90">F73/O73*100</f>
        <v>100</v>
      </c>
      <c r="R73" s="91">
        <f t="shared" ref="R73" si="91">F73/E73*100</f>
        <v>41.666938914189757</v>
      </c>
      <c r="S73" s="100"/>
      <c r="T73" s="55">
        <f>F73-S73</f>
        <v>12754</v>
      </c>
      <c r="U73" s="56"/>
    </row>
    <row r="74" spans="1:21" s="10" customFormat="1" ht="22.5" x14ac:dyDescent="0.25">
      <c r="A74" s="9"/>
      <c r="B74" s="143" t="s">
        <v>102</v>
      </c>
      <c r="C74" s="23"/>
      <c r="D74" s="100"/>
      <c r="E74" s="100"/>
      <c r="F74" s="100">
        <f t="shared" si="14"/>
        <v>0</v>
      </c>
      <c r="G74" s="100"/>
      <c r="H74" s="100"/>
      <c r="I74" s="100"/>
      <c r="J74" s="100"/>
      <c r="K74" s="100"/>
      <c r="L74" s="100"/>
      <c r="M74" s="100"/>
      <c r="N74" s="91"/>
      <c r="O74" s="100"/>
      <c r="P74" s="100">
        <f t="shared" si="18"/>
        <v>0</v>
      </c>
      <c r="Q74" s="91"/>
      <c r="R74" s="91"/>
      <c r="S74" s="100">
        <f>S60</f>
        <v>1795.681</v>
      </c>
      <c r="T74" s="55">
        <f>F74-S74</f>
        <v>-1795.681</v>
      </c>
      <c r="U74" s="56"/>
    </row>
    <row r="75" spans="1:21" s="10" customFormat="1" ht="26.25" customHeight="1" x14ac:dyDescent="0.25">
      <c r="A75" s="9"/>
      <c r="B75" s="143" t="s">
        <v>66</v>
      </c>
      <c r="C75" s="23"/>
      <c r="D75" s="100">
        <f>D76+D77</f>
        <v>32198.591</v>
      </c>
      <c r="E75" s="100">
        <f>E76+E77</f>
        <v>1076183.7990000001</v>
      </c>
      <c r="F75" s="100">
        <f t="shared" si="14"/>
        <v>714758.71799999988</v>
      </c>
      <c r="G75" s="100">
        <f t="shared" ref="G75:L75" si="92">G76+G77</f>
        <v>126272.45599999999</v>
      </c>
      <c r="H75" s="100">
        <f t="shared" si="92"/>
        <v>127195.24899999998</v>
      </c>
      <c r="I75" s="100">
        <f t="shared" si="92"/>
        <v>127069.15299999999</v>
      </c>
      <c r="J75" s="100">
        <f t="shared" si="92"/>
        <v>143595.20799999998</v>
      </c>
      <c r="K75" s="100">
        <f t="shared" si="92"/>
        <v>190626.652</v>
      </c>
      <c r="L75" s="100">
        <f t="shared" si="92"/>
        <v>714767.08699999994</v>
      </c>
      <c r="M75" s="100">
        <f t="shared" si="15"/>
        <v>-8.3690000000642613</v>
      </c>
      <c r="N75" s="91">
        <f t="shared" si="16"/>
        <v>99.998829129075432</v>
      </c>
      <c r="O75" s="100">
        <f>O76+O77</f>
        <v>714767.08699999994</v>
      </c>
      <c r="P75" s="100">
        <f t="shared" si="18"/>
        <v>-8.3690000000642613</v>
      </c>
      <c r="Q75" s="91">
        <f t="shared" si="19"/>
        <v>99.998829129075432</v>
      </c>
      <c r="R75" s="91">
        <f t="shared" si="20"/>
        <v>66.416045164790646</v>
      </c>
      <c r="S75" s="100">
        <f>S76+S77</f>
        <v>416742.49100000004</v>
      </c>
      <c r="T75" s="55">
        <f>F75-S75</f>
        <v>298016.22699999984</v>
      </c>
      <c r="U75" s="56">
        <f>F75/S75*100</f>
        <v>171.51088104428493</v>
      </c>
    </row>
    <row r="76" spans="1:21" s="5" customFormat="1" ht="24.75" customHeight="1" x14ac:dyDescent="0.25">
      <c r="A76" s="11"/>
      <c r="B76" s="14" t="s">
        <v>93</v>
      </c>
      <c r="C76" s="14"/>
      <c r="D76" s="109">
        <f>D56</f>
        <v>0</v>
      </c>
      <c r="E76" s="109">
        <f>E56+E53+E59+E57+E58+E55+E54</f>
        <v>1049816.1000000001</v>
      </c>
      <c r="F76" s="109">
        <f t="shared" ref="F76:F113" si="93">SUM(G76:K76)</f>
        <v>699948.85800000001</v>
      </c>
      <c r="G76" s="109">
        <f t="shared" ref="G76:L76" si="94">G56+G53+G59+G57+G58+G55+G54</f>
        <v>123807.9</v>
      </c>
      <c r="H76" s="109">
        <f t="shared" si="94"/>
        <v>124475.29999999999</v>
      </c>
      <c r="I76" s="109">
        <f t="shared" si="94"/>
        <v>124141.59999999999</v>
      </c>
      <c r="J76" s="109">
        <f t="shared" ref="J76" si="95">J56+J53+J59+J57+J58+J55+J54</f>
        <v>140706.77899999998</v>
      </c>
      <c r="K76" s="109">
        <f t="shared" si="94"/>
        <v>186817.27900000001</v>
      </c>
      <c r="L76" s="109">
        <f t="shared" si="94"/>
        <v>699948.85799999989</v>
      </c>
      <c r="M76" s="109">
        <f t="shared" si="15"/>
        <v>0</v>
      </c>
      <c r="N76" s="97">
        <f t="shared" si="16"/>
        <v>100.00000000000003</v>
      </c>
      <c r="O76" s="109">
        <f>O56+O53+O59+O57+O58+O55+O54</f>
        <v>699948.85799999989</v>
      </c>
      <c r="P76" s="109">
        <f t="shared" si="18"/>
        <v>0</v>
      </c>
      <c r="Q76" s="97">
        <f t="shared" si="19"/>
        <v>100.00000000000003</v>
      </c>
      <c r="R76" s="97">
        <f t="shared" si="20"/>
        <v>66.673473382623868</v>
      </c>
      <c r="S76" s="109">
        <f t="shared" ref="S76" si="96">S56+S57+S59+S58</f>
        <v>402032.7</v>
      </c>
      <c r="T76" s="72">
        <f>F76-S76</f>
        <v>297916.158</v>
      </c>
      <c r="U76" s="73">
        <f>F76/S76*100</f>
        <v>174.10246927675286</v>
      </c>
    </row>
    <row r="77" spans="1:21" s="5" customFormat="1" ht="33.75" customHeight="1" x14ac:dyDescent="0.25">
      <c r="A77" s="11"/>
      <c r="B77" s="88" t="s">
        <v>92</v>
      </c>
      <c r="C77" s="14"/>
      <c r="D77" s="109">
        <f>D61+D64</f>
        <v>32198.591</v>
      </c>
      <c r="E77" s="109">
        <f>E61+E64+E63</f>
        <v>26367.698999999997</v>
      </c>
      <c r="F77" s="109">
        <f t="shared" si="93"/>
        <v>14809.859999999999</v>
      </c>
      <c r="G77" s="109">
        <f t="shared" ref="G77:L77" si="97">G61+G64+G63</f>
        <v>2464.556</v>
      </c>
      <c r="H77" s="109">
        <f t="shared" si="97"/>
        <v>2719.9489999999996</v>
      </c>
      <c r="I77" s="109">
        <f t="shared" si="97"/>
        <v>2927.5529999999999</v>
      </c>
      <c r="J77" s="109">
        <f t="shared" si="97"/>
        <v>2888.4290000000001</v>
      </c>
      <c r="K77" s="109">
        <f t="shared" si="97"/>
        <v>3809.373</v>
      </c>
      <c r="L77" s="109">
        <f t="shared" si="97"/>
        <v>14818.228999999999</v>
      </c>
      <c r="M77" s="109">
        <f t="shared" si="15"/>
        <v>-8.3690000000005966</v>
      </c>
      <c r="N77" s="97">
        <f t="shared" si="16"/>
        <v>99.943522265717448</v>
      </c>
      <c r="O77" s="109">
        <f>O61+O64+O63</f>
        <v>14818.228999999999</v>
      </c>
      <c r="P77" s="109">
        <f t="shared" si="18"/>
        <v>-8.3690000000005966</v>
      </c>
      <c r="Q77" s="97">
        <f t="shared" si="19"/>
        <v>99.943522265717448</v>
      </c>
      <c r="R77" s="97">
        <f t="shared" si="20"/>
        <v>56.166675749749729</v>
      </c>
      <c r="S77" s="109">
        <f>S61+S64+S63+S62</f>
        <v>14709.790999999999</v>
      </c>
      <c r="T77" s="72">
        <f>F77-S77</f>
        <v>100.06899999999951</v>
      </c>
      <c r="U77" s="73">
        <f>F77/S77*100</f>
        <v>100.68028838751006</v>
      </c>
    </row>
    <row r="78" spans="1:21" s="5" customFormat="1" ht="23.25" hidden="1" customHeight="1" x14ac:dyDescent="0.25">
      <c r="A78" s="11"/>
      <c r="B78" s="32"/>
      <c r="C78" s="14"/>
      <c r="D78" s="109"/>
      <c r="E78" s="109"/>
      <c r="F78" s="109">
        <f t="shared" si="93"/>
        <v>0</v>
      </c>
      <c r="G78" s="109"/>
      <c r="H78" s="109"/>
      <c r="I78" s="109"/>
      <c r="J78" s="109"/>
      <c r="K78" s="109"/>
      <c r="L78" s="109"/>
      <c r="M78" s="109"/>
      <c r="N78" s="97"/>
      <c r="O78" s="109"/>
      <c r="P78" s="109"/>
      <c r="Q78" s="97"/>
      <c r="R78" s="97"/>
      <c r="S78" s="109"/>
      <c r="T78" s="72"/>
      <c r="U78" s="73"/>
    </row>
    <row r="79" spans="1:21" s="145" customFormat="1" ht="38.25" customHeight="1" x14ac:dyDescent="0.3">
      <c r="A79" s="76"/>
      <c r="B79" s="77" t="s">
        <v>28</v>
      </c>
      <c r="C79" s="78"/>
      <c r="D79" s="112">
        <f>D71+D51</f>
        <v>7652526.6669999994</v>
      </c>
      <c r="E79" s="112">
        <f>E71+E51</f>
        <v>8929358.8310000002</v>
      </c>
      <c r="F79" s="112">
        <f t="shared" si="93"/>
        <v>3929978.213</v>
      </c>
      <c r="G79" s="112">
        <f t="shared" ref="G79:L79" si="98">G71+G51</f>
        <v>737966.35100000002</v>
      </c>
      <c r="H79" s="112">
        <f t="shared" si="98"/>
        <v>763217.60200000007</v>
      </c>
      <c r="I79" s="112">
        <f t="shared" si="98"/>
        <v>696496.12999999989</v>
      </c>
      <c r="J79" s="112">
        <f t="shared" si="98"/>
        <v>871706.71499999985</v>
      </c>
      <c r="K79" s="112">
        <f t="shared" si="98"/>
        <v>860591.41500000004</v>
      </c>
      <c r="L79" s="112">
        <f t="shared" si="98"/>
        <v>3708203.4869999997</v>
      </c>
      <c r="M79" s="112">
        <f t="shared" si="15"/>
        <v>221774.72600000026</v>
      </c>
      <c r="N79" s="98">
        <f t="shared" si="16"/>
        <v>105.98065146040354</v>
      </c>
      <c r="O79" s="112">
        <f>O71+O51</f>
        <v>3986923.433666667</v>
      </c>
      <c r="P79" s="112">
        <f t="shared" si="18"/>
        <v>-56945.220666666981</v>
      </c>
      <c r="Q79" s="98">
        <f t="shared" si="19"/>
        <v>98.571700168962224</v>
      </c>
      <c r="R79" s="98">
        <f t="shared" si="20"/>
        <v>44.01187461922035</v>
      </c>
      <c r="S79" s="112">
        <f>S71+S51</f>
        <v>3072917.7010000004</v>
      </c>
      <c r="T79" s="79">
        <f>F79-S79</f>
        <v>857060.51199999964</v>
      </c>
      <c r="U79" s="80">
        <f>F79/S79*100</f>
        <v>127.89077337545005</v>
      </c>
    </row>
    <row r="80" spans="1:21" s="7" customFormat="1" ht="20.25" customHeight="1" x14ac:dyDescent="0.25">
      <c r="A80" s="153" t="s">
        <v>9</v>
      </c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</row>
    <row r="81" spans="1:21" s="42" customFormat="1" ht="43.5" customHeight="1" x14ac:dyDescent="0.3">
      <c r="A81" s="21">
        <v>1</v>
      </c>
      <c r="B81" s="41" t="s">
        <v>12</v>
      </c>
      <c r="C81" s="22" t="s">
        <v>21</v>
      </c>
      <c r="D81" s="108">
        <f>D82+D83</f>
        <v>119401.747</v>
      </c>
      <c r="E81" s="108">
        <f>E82+E83</f>
        <v>119401.747</v>
      </c>
      <c r="F81" s="104">
        <f t="shared" si="93"/>
        <v>72289.558000000005</v>
      </c>
      <c r="G81" s="104">
        <f t="shared" ref="G81:K81" si="99">G82+G83</f>
        <v>9761.7610000000004</v>
      </c>
      <c r="H81" s="104">
        <f t="shared" ref="H81:J81" si="100">H82+H83</f>
        <v>13666.211000000001</v>
      </c>
      <c r="I81" s="104">
        <f t="shared" si="100"/>
        <v>15626.355</v>
      </c>
      <c r="J81" s="104">
        <f t="shared" si="100"/>
        <v>20090.205000000002</v>
      </c>
      <c r="K81" s="104">
        <f t="shared" si="99"/>
        <v>13145.026</v>
      </c>
      <c r="L81" s="104">
        <f>L82+L83</f>
        <v>49750.728000000003</v>
      </c>
      <c r="M81" s="104">
        <f t="shared" ref="M81:M101" si="101">F81-L81</f>
        <v>22538.83</v>
      </c>
      <c r="N81" s="111">
        <f t="shared" ref="N81:N101" si="102">F81/L81*100</f>
        <v>145.3035179706315</v>
      </c>
      <c r="O81" s="104">
        <f>O82</f>
        <v>49750.727916666663</v>
      </c>
      <c r="P81" s="104">
        <f t="shared" ref="P81:P101" si="103">F81-O81</f>
        <v>22538.830083333341</v>
      </c>
      <c r="Q81" s="111">
        <f t="shared" ref="Q81:Q101" si="104">F81/O81*100</f>
        <v>145.30351821401743</v>
      </c>
      <c r="R81" s="111">
        <f t="shared" ref="R81:R101" si="105">F81/E81*100</f>
        <v>60.543132589173929</v>
      </c>
      <c r="S81" s="104">
        <f t="shared" ref="S81" si="106">S82+S83</f>
        <v>110237.806</v>
      </c>
      <c r="T81" s="105">
        <f t="shared" ref="T81:T99" si="107">F81-S81</f>
        <v>-37948.247999999992</v>
      </c>
      <c r="U81" s="106">
        <f t="shared" ref="U81:U89" si="108">F81/S81*100</f>
        <v>65.576013005919236</v>
      </c>
    </row>
    <row r="82" spans="1:21" s="44" customFormat="1" ht="39" x14ac:dyDescent="0.3">
      <c r="A82" s="30" t="s">
        <v>107</v>
      </c>
      <c r="B82" s="64" t="s">
        <v>103</v>
      </c>
      <c r="C82" s="14" t="s">
        <v>104</v>
      </c>
      <c r="D82" s="109">
        <v>119401.747</v>
      </c>
      <c r="E82" s="109">
        <v>119401.747</v>
      </c>
      <c r="F82" s="107">
        <f t="shared" si="93"/>
        <v>46930.866000000009</v>
      </c>
      <c r="G82" s="107">
        <v>8151.5730000000003</v>
      </c>
      <c r="H82" s="107">
        <v>8311.1740000000009</v>
      </c>
      <c r="I82" s="107">
        <v>11004.575000000001</v>
      </c>
      <c r="J82" s="107">
        <v>10133.507</v>
      </c>
      <c r="K82" s="107">
        <v>9330.0370000000003</v>
      </c>
      <c r="L82" s="107">
        <v>49750.728000000003</v>
      </c>
      <c r="M82" s="107">
        <f t="shared" si="101"/>
        <v>-2819.8619999999937</v>
      </c>
      <c r="N82" s="93">
        <f t="shared" si="102"/>
        <v>94.332018618903433</v>
      </c>
      <c r="O82" s="107">
        <f t="shared" ref="O82:O86" si="109">E82/12*5</f>
        <v>49750.727916666663</v>
      </c>
      <c r="P82" s="107">
        <f t="shared" si="103"/>
        <v>-2819.861916666654</v>
      </c>
      <c r="Q82" s="93">
        <f t="shared" si="104"/>
        <v>94.332018776911212</v>
      </c>
      <c r="R82" s="93">
        <f t="shared" si="105"/>
        <v>39.305007823713005</v>
      </c>
      <c r="S82" s="107">
        <v>48873.260999999999</v>
      </c>
      <c r="T82" s="72">
        <f t="shared" si="107"/>
        <v>-1942.3949999999895</v>
      </c>
      <c r="U82" s="73">
        <f t="shared" si="108"/>
        <v>96.025648871680588</v>
      </c>
    </row>
    <row r="83" spans="1:21" s="44" customFormat="1" ht="34.5" customHeight="1" x14ac:dyDescent="0.3">
      <c r="A83" s="30" t="s">
        <v>108</v>
      </c>
      <c r="B83" s="64" t="s">
        <v>105</v>
      </c>
      <c r="C83" s="14" t="s">
        <v>106</v>
      </c>
      <c r="D83" s="109">
        <v>0</v>
      </c>
      <c r="E83" s="109">
        <v>0</v>
      </c>
      <c r="F83" s="107">
        <f t="shared" si="93"/>
        <v>25358.692000000003</v>
      </c>
      <c r="G83" s="107">
        <v>1610.1880000000001</v>
      </c>
      <c r="H83" s="107">
        <v>5355.0370000000003</v>
      </c>
      <c r="I83" s="107">
        <v>4621.78</v>
      </c>
      <c r="J83" s="107">
        <v>9956.6980000000003</v>
      </c>
      <c r="K83" s="107">
        <v>3814.989</v>
      </c>
      <c r="L83" s="107">
        <v>0</v>
      </c>
      <c r="M83" s="107">
        <f t="shared" si="101"/>
        <v>25358.692000000003</v>
      </c>
      <c r="N83" s="93"/>
      <c r="O83" s="107">
        <f t="shared" si="109"/>
        <v>0</v>
      </c>
      <c r="P83" s="107">
        <f t="shared" si="103"/>
        <v>25358.692000000003</v>
      </c>
      <c r="Q83" s="93"/>
      <c r="R83" s="93"/>
      <c r="S83" s="107">
        <v>61364.544999999998</v>
      </c>
      <c r="T83" s="72">
        <f t="shared" si="107"/>
        <v>-36005.852999999996</v>
      </c>
      <c r="U83" s="73">
        <f t="shared" si="108"/>
        <v>41.324663940716917</v>
      </c>
    </row>
    <row r="84" spans="1:21" s="42" customFormat="1" ht="32.25" customHeight="1" x14ac:dyDescent="0.3">
      <c r="A84" s="21">
        <v>2</v>
      </c>
      <c r="B84" s="71" t="s">
        <v>31</v>
      </c>
      <c r="C84" s="22" t="s">
        <v>30</v>
      </c>
      <c r="D84" s="108">
        <v>4470</v>
      </c>
      <c r="E84" s="108">
        <v>4470</v>
      </c>
      <c r="F84" s="104">
        <f t="shared" si="93"/>
        <v>2135.5809999999997</v>
      </c>
      <c r="G84" s="104">
        <v>478.52100000000002</v>
      </c>
      <c r="H84" s="104">
        <v>565.58799999999997</v>
      </c>
      <c r="I84" s="104">
        <v>5.7809999999999997</v>
      </c>
      <c r="J84" s="104">
        <v>242.524</v>
      </c>
      <c r="K84" s="104">
        <v>843.16700000000003</v>
      </c>
      <c r="L84" s="104">
        <v>2125.9850000000001</v>
      </c>
      <c r="M84" s="104">
        <f t="shared" si="101"/>
        <v>9.5959999999995489</v>
      </c>
      <c r="N84" s="111">
        <f t="shared" si="102"/>
        <v>100.45136724859299</v>
      </c>
      <c r="O84" s="104">
        <f t="shared" si="109"/>
        <v>1862.5</v>
      </c>
      <c r="P84" s="104">
        <f t="shared" si="103"/>
        <v>273.08099999999968</v>
      </c>
      <c r="Q84" s="111">
        <f t="shared" si="104"/>
        <v>114.66206711409394</v>
      </c>
      <c r="R84" s="111">
        <f t="shared" si="105"/>
        <v>47.775861297539137</v>
      </c>
      <c r="S84" s="104">
        <v>2174.0940000000001</v>
      </c>
      <c r="T84" s="105">
        <f t="shared" si="107"/>
        <v>-38.513000000000375</v>
      </c>
      <c r="U84" s="106">
        <f t="shared" si="108"/>
        <v>98.228549455543302</v>
      </c>
    </row>
    <row r="85" spans="1:21" s="42" customFormat="1" ht="39" x14ac:dyDescent="0.3">
      <c r="A85" s="21">
        <v>3</v>
      </c>
      <c r="B85" s="71" t="s">
        <v>185</v>
      </c>
      <c r="C85" s="22">
        <v>21110000</v>
      </c>
      <c r="D85" s="108"/>
      <c r="E85" s="108"/>
      <c r="F85" s="104">
        <f t="shared" si="93"/>
        <v>0</v>
      </c>
      <c r="G85" s="104"/>
      <c r="H85" s="104"/>
      <c r="I85" s="104"/>
      <c r="J85" s="104"/>
      <c r="K85" s="104"/>
      <c r="L85" s="104"/>
      <c r="M85" s="104">
        <f t="shared" si="101"/>
        <v>0</v>
      </c>
      <c r="N85" s="111"/>
      <c r="O85" s="104">
        <f t="shared" si="109"/>
        <v>0</v>
      </c>
      <c r="P85" s="104">
        <f t="shared" si="103"/>
        <v>0</v>
      </c>
      <c r="Q85" s="111"/>
      <c r="R85" s="111"/>
      <c r="S85" s="104">
        <v>4.7610000000000001</v>
      </c>
      <c r="T85" s="105">
        <f t="shared" si="107"/>
        <v>-4.7610000000000001</v>
      </c>
      <c r="U85" s="106"/>
    </row>
    <row r="86" spans="1:21" s="42" customFormat="1" ht="58.5" x14ac:dyDescent="0.3">
      <c r="A86" s="21">
        <v>4</v>
      </c>
      <c r="B86" s="41" t="s">
        <v>26</v>
      </c>
      <c r="C86" s="22" t="s">
        <v>25</v>
      </c>
      <c r="D86" s="108">
        <v>55</v>
      </c>
      <c r="E86" s="108">
        <v>55</v>
      </c>
      <c r="F86" s="104">
        <f t="shared" si="93"/>
        <v>19.805</v>
      </c>
      <c r="G86" s="104"/>
      <c r="H86" s="104">
        <v>5.52</v>
      </c>
      <c r="I86" s="104"/>
      <c r="J86" s="104">
        <v>6.6829999999999998</v>
      </c>
      <c r="K86" s="104">
        <v>7.6020000000000003</v>
      </c>
      <c r="L86" s="104">
        <v>19.8</v>
      </c>
      <c r="M86" s="104">
        <f t="shared" si="101"/>
        <v>4.9999999999990052E-3</v>
      </c>
      <c r="N86" s="111">
        <f t="shared" si="102"/>
        <v>100.02525252525251</v>
      </c>
      <c r="O86" s="104">
        <f t="shared" si="109"/>
        <v>22.916666666666664</v>
      </c>
      <c r="P86" s="104">
        <f t="shared" si="103"/>
        <v>-3.1116666666666646</v>
      </c>
      <c r="Q86" s="111">
        <f t="shared" si="104"/>
        <v>86.421818181818182</v>
      </c>
      <c r="R86" s="111">
        <f t="shared" si="105"/>
        <v>36.009090909090908</v>
      </c>
      <c r="S86" s="104">
        <v>135.81100000000001</v>
      </c>
      <c r="T86" s="105">
        <f t="shared" si="107"/>
        <v>-116.006</v>
      </c>
      <c r="U86" s="106">
        <f t="shared" si="108"/>
        <v>14.582765755351184</v>
      </c>
    </row>
    <row r="87" spans="1:21" s="26" customFormat="1" ht="31.5" customHeight="1" x14ac:dyDescent="0.3">
      <c r="A87" s="9">
        <f t="shared" ref="A87" si="110">A86+1</f>
        <v>5</v>
      </c>
      <c r="B87" s="13" t="s">
        <v>10</v>
      </c>
      <c r="C87" s="6"/>
      <c r="D87" s="100">
        <f>SUM(D88:D90)</f>
        <v>55050</v>
      </c>
      <c r="E87" s="100">
        <f>SUM(E88:E90)</f>
        <v>56506</v>
      </c>
      <c r="F87" s="100">
        <f t="shared" si="93"/>
        <v>37240.595000000001</v>
      </c>
      <c r="G87" s="100">
        <f t="shared" ref="G87:L87" si="111">SUM(G88:G90)</f>
        <v>17780.466</v>
      </c>
      <c r="H87" s="100">
        <f t="shared" si="111"/>
        <v>6183.8270000000002</v>
      </c>
      <c r="I87" s="100">
        <f t="shared" si="111"/>
        <v>6430.4530000000004</v>
      </c>
      <c r="J87" s="100">
        <f t="shared" si="111"/>
        <v>4868.915</v>
      </c>
      <c r="K87" s="100">
        <f t="shared" si="111"/>
        <v>1976.934</v>
      </c>
      <c r="L87" s="100">
        <f t="shared" si="111"/>
        <v>35897.649000000005</v>
      </c>
      <c r="M87" s="100">
        <f t="shared" si="101"/>
        <v>1342.9459999999963</v>
      </c>
      <c r="N87" s="91">
        <f t="shared" si="102"/>
        <v>103.74104164871632</v>
      </c>
      <c r="O87" s="100">
        <f>SUM(O88:O90)</f>
        <v>23544.166666666668</v>
      </c>
      <c r="P87" s="100">
        <f t="shared" si="103"/>
        <v>13696.428333333333</v>
      </c>
      <c r="Q87" s="91">
        <f t="shared" si="104"/>
        <v>158.1733408841539</v>
      </c>
      <c r="R87" s="91">
        <f t="shared" si="105"/>
        <v>65.905558701730797</v>
      </c>
      <c r="S87" s="100">
        <f>SUM(S88:S90)</f>
        <v>31778.752</v>
      </c>
      <c r="T87" s="55">
        <f t="shared" si="107"/>
        <v>5461.8430000000008</v>
      </c>
      <c r="U87" s="56">
        <f t="shared" si="108"/>
        <v>117.18709092163218</v>
      </c>
    </row>
    <row r="88" spans="1:21" s="44" customFormat="1" ht="39" x14ac:dyDescent="0.3">
      <c r="A88" s="11" t="s">
        <v>152</v>
      </c>
      <c r="B88" s="64" t="s">
        <v>123</v>
      </c>
      <c r="C88" s="14" t="s">
        <v>44</v>
      </c>
      <c r="D88" s="109">
        <v>0</v>
      </c>
      <c r="E88" s="109">
        <v>6</v>
      </c>
      <c r="F88" s="107">
        <f t="shared" si="93"/>
        <v>24</v>
      </c>
      <c r="G88" s="107">
        <v>4</v>
      </c>
      <c r="H88" s="107">
        <v>2</v>
      </c>
      <c r="I88" s="107">
        <v>0</v>
      </c>
      <c r="J88" s="107">
        <v>14</v>
      </c>
      <c r="K88" s="107">
        <v>4</v>
      </c>
      <c r="L88" s="107">
        <v>6</v>
      </c>
      <c r="M88" s="107">
        <f t="shared" si="101"/>
        <v>18</v>
      </c>
      <c r="N88" s="97">
        <f t="shared" si="102"/>
        <v>400</v>
      </c>
      <c r="O88" s="107">
        <f t="shared" ref="O88:O91" si="112">E88/12*5</f>
        <v>2.5</v>
      </c>
      <c r="P88" s="107">
        <f t="shared" si="103"/>
        <v>21.5</v>
      </c>
      <c r="Q88" s="93">
        <f t="shared" ref="Q88" si="113">F88/O88*100</f>
        <v>960</v>
      </c>
      <c r="R88" s="93">
        <f t="shared" ref="R88" si="114">F88/E88*100</f>
        <v>400</v>
      </c>
      <c r="S88" s="107">
        <v>28.568999999999999</v>
      </c>
      <c r="T88" s="72">
        <f t="shared" si="107"/>
        <v>-4.5689999999999991</v>
      </c>
      <c r="U88" s="73">
        <f t="shared" si="108"/>
        <v>84.007140606951594</v>
      </c>
    </row>
    <row r="89" spans="1:21" s="44" customFormat="1" ht="39" x14ac:dyDescent="0.3">
      <c r="A89" s="11" t="s">
        <v>153</v>
      </c>
      <c r="B89" s="64" t="s">
        <v>36</v>
      </c>
      <c r="C89" s="14" t="s">
        <v>22</v>
      </c>
      <c r="D89" s="109">
        <v>4050</v>
      </c>
      <c r="E89" s="109">
        <f>4050+1450</f>
        <v>5500</v>
      </c>
      <c r="F89" s="107">
        <f t="shared" si="93"/>
        <v>5500</v>
      </c>
      <c r="G89" s="107">
        <v>5500</v>
      </c>
      <c r="H89" s="107">
        <v>0</v>
      </c>
      <c r="I89" s="107">
        <v>0</v>
      </c>
      <c r="J89" s="107">
        <v>0</v>
      </c>
      <c r="K89" s="107">
        <v>0</v>
      </c>
      <c r="L89" s="107">
        <v>5500</v>
      </c>
      <c r="M89" s="107">
        <f t="shared" si="101"/>
        <v>0</v>
      </c>
      <c r="N89" s="97">
        <f t="shared" si="102"/>
        <v>100</v>
      </c>
      <c r="O89" s="107">
        <f t="shared" si="112"/>
        <v>2291.6666666666665</v>
      </c>
      <c r="P89" s="107">
        <f t="shared" si="103"/>
        <v>3208.3333333333335</v>
      </c>
      <c r="Q89" s="93">
        <f t="shared" si="104"/>
        <v>240.00000000000003</v>
      </c>
      <c r="R89" s="93">
        <f t="shared" si="105"/>
        <v>100</v>
      </c>
      <c r="S89" s="107">
        <v>268.565</v>
      </c>
      <c r="T89" s="72">
        <f t="shared" si="107"/>
        <v>5231.4350000000004</v>
      </c>
      <c r="U89" s="73">
        <f t="shared" si="108"/>
        <v>2047.921359819783</v>
      </c>
    </row>
    <row r="90" spans="1:21" s="43" customFormat="1" ht="30" customHeight="1" x14ac:dyDescent="0.3">
      <c r="A90" s="11" t="s">
        <v>154</v>
      </c>
      <c r="B90" s="32" t="s">
        <v>61</v>
      </c>
      <c r="C90" s="14" t="s">
        <v>42</v>
      </c>
      <c r="D90" s="109">
        <v>51000</v>
      </c>
      <c r="E90" s="109">
        <v>51000</v>
      </c>
      <c r="F90" s="109">
        <f t="shared" si="93"/>
        <v>31716.595000000005</v>
      </c>
      <c r="G90" s="109">
        <v>12276.466</v>
      </c>
      <c r="H90" s="109">
        <v>6181.8270000000002</v>
      </c>
      <c r="I90" s="109">
        <v>6430.4530000000004</v>
      </c>
      <c r="J90" s="109">
        <v>4854.915</v>
      </c>
      <c r="K90" s="109">
        <v>1972.934</v>
      </c>
      <c r="L90" s="109">
        <v>30391.649000000001</v>
      </c>
      <c r="M90" s="109">
        <f t="shared" si="101"/>
        <v>1324.9460000000036</v>
      </c>
      <c r="N90" s="97">
        <f t="shared" si="102"/>
        <v>104.35957259179982</v>
      </c>
      <c r="O90" s="109">
        <f t="shared" si="112"/>
        <v>21250</v>
      </c>
      <c r="P90" s="109">
        <f t="shared" si="103"/>
        <v>10466.595000000005</v>
      </c>
      <c r="Q90" s="97">
        <f t="shared" si="104"/>
        <v>149.25456470588239</v>
      </c>
      <c r="R90" s="97">
        <f t="shared" si="105"/>
        <v>62.189401960784316</v>
      </c>
      <c r="S90" s="109">
        <v>31481.618000000002</v>
      </c>
      <c r="T90" s="72">
        <f t="shared" si="107"/>
        <v>234.97700000000259</v>
      </c>
      <c r="U90" s="73">
        <f>F90/S90*100</f>
        <v>100.74639429269487</v>
      </c>
    </row>
    <row r="91" spans="1:21" s="42" customFormat="1" ht="41.25" customHeight="1" x14ac:dyDescent="0.3">
      <c r="A91" s="21">
        <v>6</v>
      </c>
      <c r="B91" s="71" t="s">
        <v>11</v>
      </c>
      <c r="C91" s="22" t="s">
        <v>23</v>
      </c>
      <c r="D91" s="108">
        <v>11000</v>
      </c>
      <c r="E91" s="108">
        <v>11000</v>
      </c>
      <c r="F91" s="104">
        <f t="shared" si="93"/>
        <v>2561.1109999999999</v>
      </c>
      <c r="G91" s="104">
        <v>557.09799999999996</v>
      </c>
      <c r="H91" s="104">
        <v>462.46100000000001</v>
      </c>
      <c r="I91" s="104">
        <v>374.92500000000001</v>
      </c>
      <c r="J91" s="104">
        <v>719.99699999999996</v>
      </c>
      <c r="K91" s="104">
        <v>446.63</v>
      </c>
      <c r="L91" s="104">
        <v>2522.73</v>
      </c>
      <c r="M91" s="104">
        <f t="shared" si="101"/>
        <v>38.380999999999858</v>
      </c>
      <c r="N91" s="111">
        <f t="shared" si="102"/>
        <v>101.52140736424428</v>
      </c>
      <c r="O91" s="104">
        <f t="shared" si="112"/>
        <v>4583.333333333333</v>
      </c>
      <c r="P91" s="104">
        <f t="shared" si="103"/>
        <v>-2022.2223333333332</v>
      </c>
      <c r="Q91" s="111">
        <f t="shared" si="104"/>
        <v>55.878785454545451</v>
      </c>
      <c r="R91" s="111">
        <f t="shared" si="105"/>
        <v>23.282827272727271</v>
      </c>
      <c r="S91" s="104">
        <v>4341.8580000000002</v>
      </c>
      <c r="T91" s="105">
        <f t="shared" si="107"/>
        <v>-1780.7470000000003</v>
      </c>
      <c r="U91" s="106">
        <f>F91/S91*100</f>
        <v>58.986521438517791</v>
      </c>
    </row>
    <row r="92" spans="1:21" s="146" customFormat="1" ht="39" customHeight="1" x14ac:dyDescent="0.3">
      <c r="A92" s="36"/>
      <c r="B92" s="142" t="s">
        <v>144</v>
      </c>
      <c r="C92" s="37"/>
      <c r="D92" s="99">
        <f>D81+D84+D86+D88+D89+D90+D91</f>
        <v>189976.747</v>
      </c>
      <c r="E92" s="99">
        <f>E81+E84+E86+E88+E89+E90+E91</f>
        <v>191432.747</v>
      </c>
      <c r="F92" s="99">
        <f t="shared" si="93"/>
        <v>114246.65</v>
      </c>
      <c r="G92" s="99">
        <f t="shared" ref="G92:L92" si="115">G81+G84+G86+G88+G89+G90+G91</f>
        <v>28577.845999999998</v>
      </c>
      <c r="H92" s="99">
        <f t="shared" si="115"/>
        <v>20883.607</v>
      </c>
      <c r="I92" s="99">
        <f t="shared" si="115"/>
        <v>22437.513999999999</v>
      </c>
      <c r="J92" s="99">
        <f t="shared" si="115"/>
        <v>25928.324000000004</v>
      </c>
      <c r="K92" s="99">
        <f t="shared" si="115"/>
        <v>16419.359</v>
      </c>
      <c r="L92" s="99">
        <f t="shared" si="115"/>
        <v>90316.892000000007</v>
      </c>
      <c r="M92" s="99">
        <f t="shared" si="101"/>
        <v>23929.757999999987</v>
      </c>
      <c r="N92" s="95">
        <f t="shared" si="102"/>
        <v>126.49532935655049</v>
      </c>
      <c r="O92" s="99">
        <f>O81+O84+O86+O88+O89+O90+O91</f>
        <v>79763.644583333327</v>
      </c>
      <c r="P92" s="99">
        <f t="shared" si="103"/>
        <v>34483.005416666667</v>
      </c>
      <c r="Q92" s="95">
        <f t="shared" si="104"/>
        <v>143.23148170673224</v>
      </c>
      <c r="R92" s="95">
        <f t="shared" si="105"/>
        <v>59.679784044471759</v>
      </c>
      <c r="S92" s="99">
        <f>S81+S84+S86+S88+S89+S90+S91+S85</f>
        <v>148673.08199999999</v>
      </c>
      <c r="T92" s="53">
        <f t="shared" si="107"/>
        <v>-34426.432000000001</v>
      </c>
      <c r="U92" s="54">
        <f>F92/S92*100</f>
        <v>76.84420640449224</v>
      </c>
    </row>
    <row r="93" spans="1:21" s="24" customFormat="1" ht="97.5" hidden="1" customHeight="1" x14ac:dyDescent="0.25">
      <c r="A93" s="21">
        <v>1</v>
      </c>
      <c r="B93" s="41" t="s">
        <v>138</v>
      </c>
      <c r="C93" s="22" t="s">
        <v>65</v>
      </c>
      <c r="D93" s="108"/>
      <c r="E93" s="108"/>
      <c r="F93" s="108">
        <f t="shared" si="93"/>
        <v>0</v>
      </c>
      <c r="G93" s="108"/>
      <c r="H93" s="108"/>
      <c r="I93" s="108"/>
      <c r="J93" s="108"/>
      <c r="K93" s="108"/>
      <c r="L93" s="108"/>
      <c r="M93" s="108">
        <f t="shared" si="101"/>
        <v>0</v>
      </c>
      <c r="N93" s="74"/>
      <c r="O93" s="108">
        <f>L93</f>
        <v>0</v>
      </c>
      <c r="P93" s="108">
        <f t="shared" si="103"/>
        <v>0</v>
      </c>
      <c r="Q93" s="74"/>
      <c r="R93" s="74"/>
      <c r="S93" s="108"/>
      <c r="T93" s="105">
        <f t="shared" si="107"/>
        <v>0</v>
      </c>
      <c r="U93" s="106"/>
    </row>
    <row r="94" spans="1:21" s="24" customFormat="1" ht="44.25" hidden="1" customHeight="1" x14ac:dyDescent="0.25">
      <c r="A94" s="21">
        <v>1</v>
      </c>
      <c r="B94" s="41" t="s">
        <v>150</v>
      </c>
      <c r="C94" s="22" t="s">
        <v>151</v>
      </c>
      <c r="D94" s="108"/>
      <c r="E94" s="108"/>
      <c r="F94" s="108">
        <f t="shared" si="93"/>
        <v>0</v>
      </c>
      <c r="G94" s="108"/>
      <c r="H94" s="108"/>
      <c r="I94" s="108"/>
      <c r="J94" s="108"/>
      <c r="K94" s="108"/>
      <c r="L94" s="108"/>
      <c r="M94" s="108">
        <f t="shared" si="101"/>
        <v>0</v>
      </c>
      <c r="N94" s="74"/>
      <c r="O94" s="108">
        <f>L94</f>
        <v>0</v>
      </c>
      <c r="P94" s="108">
        <f t="shared" si="103"/>
        <v>0</v>
      </c>
      <c r="Q94" s="74"/>
      <c r="R94" s="74"/>
      <c r="S94" s="108"/>
      <c r="T94" s="105">
        <f t="shared" si="107"/>
        <v>0</v>
      </c>
      <c r="U94" s="106"/>
    </row>
    <row r="95" spans="1:21" s="24" customFormat="1" ht="23.25" x14ac:dyDescent="0.25">
      <c r="A95" s="21"/>
      <c r="B95" s="41"/>
      <c r="C95" s="22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74"/>
      <c r="O95" s="108"/>
      <c r="P95" s="108"/>
      <c r="Q95" s="74"/>
      <c r="R95" s="74"/>
      <c r="S95" s="108"/>
      <c r="T95" s="105"/>
      <c r="U95" s="106"/>
    </row>
    <row r="96" spans="1:21" s="39" customFormat="1" ht="44.25" customHeight="1" x14ac:dyDescent="0.3">
      <c r="A96" s="33"/>
      <c r="B96" s="35" t="s">
        <v>27</v>
      </c>
      <c r="C96" s="37"/>
      <c r="D96" s="99">
        <f>D97</f>
        <v>0</v>
      </c>
      <c r="E96" s="99">
        <f>E97</f>
        <v>0</v>
      </c>
      <c r="F96" s="99">
        <f t="shared" si="93"/>
        <v>0</v>
      </c>
      <c r="G96" s="99">
        <f t="shared" ref="G96:L96" si="116">G97</f>
        <v>0</v>
      </c>
      <c r="H96" s="99">
        <f t="shared" si="116"/>
        <v>0</v>
      </c>
      <c r="I96" s="99">
        <f t="shared" si="116"/>
        <v>0</v>
      </c>
      <c r="J96" s="99">
        <f t="shared" si="116"/>
        <v>0</v>
      </c>
      <c r="K96" s="99">
        <f t="shared" si="116"/>
        <v>0</v>
      </c>
      <c r="L96" s="99">
        <f t="shared" si="116"/>
        <v>0</v>
      </c>
      <c r="M96" s="99">
        <f t="shared" si="101"/>
        <v>0</v>
      </c>
      <c r="N96" s="95"/>
      <c r="O96" s="99">
        <f>O97</f>
        <v>0</v>
      </c>
      <c r="P96" s="99">
        <f t="shared" si="103"/>
        <v>0</v>
      </c>
      <c r="Q96" s="95"/>
      <c r="R96" s="95"/>
      <c r="S96" s="99">
        <f>S97</f>
        <v>0</v>
      </c>
      <c r="T96" s="53">
        <f t="shared" si="107"/>
        <v>0</v>
      </c>
      <c r="U96" s="54"/>
    </row>
    <row r="97" spans="1:21" s="92" customFormat="1" ht="36" customHeight="1" x14ac:dyDescent="0.25">
      <c r="A97" s="28"/>
      <c r="B97" s="90" t="s">
        <v>66</v>
      </c>
      <c r="C97" s="23"/>
      <c r="D97" s="100">
        <f>D98+D99</f>
        <v>0</v>
      </c>
      <c r="E97" s="100">
        <f>E98+E99</f>
        <v>0</v>
      </c>
      <c r="F97" s="100">
        <f t="shared" si="93"/>
        <v>0</v>
      </c>
      <c r="G97" s="100">
        <f t="shared" ref="G97:L97" si="117">G98+G99</f>
        <v>0</v>
      </c>
      <c r="H97" s="100">
        <f t="shared" si="117"/>
        <v>0</v>
      </c>
      <c r="I97" s="100">
        <f t="shared" si="117"/>
        <v>0</v>
      </c>
      <c r="J97" s="100">
        <f t="shared" si="117"/>
        <v>0</v>
      </c>
      <c r="K97" s="100">
        <f t="shared" si="117"/>
        <v>0</v>
      </c>
      <c r="L97" s="100">
        <f t="shared" si="117"/>
        <v>0</v>
      </c>
      <c r="M97" s="100">
        <f t="shared" si="101"/>
        <v>0</v>
      </c>
      <c r="N97" s="91"/>
      <c r="O97" s="100">
        <f>O98+O99</f>
        <v>0</v>
      </c>
      <c r="P97" s="100">
        <f t="shared" si="103"/>
        <v>0</v>
      </c>
      <c r="Q97" s="91"/>
      <c r="R97" s="91"/>
      <c r="S97" s="100">
        <f>S98+S99</f>
        <v>0</v>
      </c>
      <c r="T97" s="55">
        <f t="shared" si="107"/>
        <v>0</v>
      </c>
      <c r="U97" s="56"/>
    </row>
    <row r="98" spans="1:21" s="5" customFormat="1" ht="31.5" customHeight="1" x14ac:dyDescent="0.25">
      <c r="A98" s="11"/>
      <c r="B98" s="14" t="s">
        <v>93</v>
      </c>
      <c r="C98" s="14"/>
      <c r="D98" s="109">
        <f>D93</f>
        <v>0</v>
      </c>
      <c r="E98" s="109">
        <f>E93</f>
        <v>0</v>
      </c>
      <c r="F98" s="109">
        <f t="shared" si="93"/>
        <v>0</v>
      </c>
      <c r="G98" s="109">
        <f t="shared" ref="G98:L98" si="118">G93</f>
        <v>0</v>
      </c>
      <c r="H98" s="109">
        <f t="shared" si="118"/>
        <v>0</v>
      </c>
      <c r="I98" s="109">
        <f t="shared" si="118"/>
        <v>0</v>
      </c>
      <c r="J98" s="109">
        <f t="shared" si="118"/>
        <v>0</v>
      </c>
      <c r="K98" s="109">
        <f t="shared" si="118"/>
        <v>0</v>
      </c>
      <c r="L98" s="109">
        <f t="shared" si="118"/>
        <v>0</v>
      </c>
      <c r="M98" s="109">
        <f t="shared" si="101"/>
        <v>0</v>
      </c>
      <c r="N98" s="97"/>
      <c r="O98" s="109">
        <f>O93</f>
        <v>0</v>
      </c>
      <c r="P98" s="109">
        <f t="shared" si="103"/>
        <v>0</v>
      </c>
      <c r="Q98" s="97"/>
      <c r="R98" s="97"/>
      <c r="S98" s="109">
        <f>S93</f>
        <v>0</v>
      </c>
      <c r="T98" s="72">
        <f t="shared" si="107"/>
        <v>0</v>
      </c>
      <c r="U98" s="73"/>
    </row>
    <row r="99" spans="1:21" s="5" customFormat="1" ht="31.5" customHeight="1" x14ac:dyDescent="0.25">
      <c r="A99" s="11"/>
      <c r="B99" s="88" t="s">
        <v>92</v>
      </c>
      <c r="C99" s="14"/>
      <c r="D99" s="109"/>
      <c r="E99" s="109"/>
      <c r="F99" s="109">
        <f t="shared" si="93"/>
        <v>0</v>
      </c>
      <c r="G99" s="109"/>
      <c r="H99" s="109"/>
      <c r="I99" s="109"/>
      <c r="J99" s="109"/>
      <c r="K99" s="109"/>
      <c r="L99" s="109"/>
      <c r="M99" s="109">
        <f t="shared" si="101"/>
        <v>0</v>
      </c>
      <c r="N99" s="97"/>
      <c r="O99" s="109"/>
      <c r="P99" s="109">
        <f t="shared" si="103"/>
        <v>0</v>
      </c>
      <c r="Q99" s="97"/>
      <c r="R99" s="97"/>
      <c r="S99" s="109"/>
      <c r="T99" s="72">
        <f t="shared" si="107"/>
        <v>0</v>
      </c>
      <c r="U99" s="73"/>
    </row>
    <row r="100" spans="1:21" s="92" customFormat="1" ht="22.5" x14ac:dyDescent="0.25">
      <c r="A100" s="28"/>
      <c r="B100" s="90"/>
      <c r="C100" s="23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91"/>
      <c r="O100" s="100"/>
      <c r="P100" s="100"/>
      <c r="Q100" s="91"/>
      <c r="R100" s="91"/>
      <c r="S100" s="100"/>
      <c r="T100" s="55"/>
      <c r="U100" s="56"/>
    </row>
    <row r="101" spans="1:21" s="145" customFormat="1" ht="44.25" customHeight="1" x14ac:dyDescent="0.3">
      <c r="A101" s="76"/>
      <c r="B101" s="77" t="s">
        <v>41</v>
      </c>
      <c r="C101" s="81"/>
      <c r="D101" s="112">
        <f>D92+D96</f>
        <v>189976.747</v>
      </c>
      <c r="E101" s="112">
        <f>E92+E96</f>
        <v>191432.747</v>
      </c>
      <c r="F101" s="112">
        <f t="shared" si="93"/>
        <v>114246.65</v>
      </c>
      <c r="G101" s="112">
        <f t="shared" ref="G101:L101" si="119">G92+G96</f>
        <v>28577.845999999998</v>
      </c>
      <c r="H101" s="112">
        <f t="shared" si="119"/>
        <v>20883.607</v>
      </c>
      <c r="I101" s="112">
        <f t="shared" si="119"/>
        <v>22437.513999999999</v>
      </c>
      <c r="J101" s="112">
        <f t="shared" si="119"/>
        <v>25928.324000000004</v>
      </c>
      <c r="K101" s="112">
        <f t="shared" si="119"/>
        <v>16419.359</v>
      </c>
      <c r="L101" s="112">
        <f t="shared" si="119"/>
        <v>90316.892000000007</v>
      </c>
      <c r="M101" s="112">
        <f t="shared" si="101"/>
        <v>23929.757999999987</v>
      </c>
      <c r="N101" s="98">
        <f t="shared" si="102"/>
        <v>126.49532935655049</v>
      </c>
      <c r="O101" s="112">
        <f>O92+O96</f>
        <v>79763.644583333327</v>
      </c>
      <c r="P101" s="112">
        <f t="shared" si="103"/>
        <v>34483.005416666667</v>
      </c>
      <c r="Q101" s="98">
        <f t="shared" si="104"/>
        <v>143.23148170673224</v>
      </c>
      <c r="R101" s="98">
        <f t="shared" si="105"/>
        <v>59.679784044471759</v>
      </c>
      <c r="S101" s="112">
        <f>S92+S96</f>
        <v>148673.08199999999</v>
      </c>
      <c r="T101" s="79">
        <f>F101-S101</f>
        <v>-34426.432000000001</v>
      </c>
      <c r="U101" s="80">
        <f>F101/S101*100</f>
        <v>76.84420640449224</v>
      </c>
    </row>
    <row r="102" spans="1:21" s="10" customFormat="1" ht="33.75" customHeight="1" x14ac:dyDescent="0.25">
      <c r="A102" s="154" t="s">
        <v>40</v>
      </c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</row>
    <row r="103" spans="1:21" s="145" customFormat="1" ht="36.75" customHeight="1" x14ac:dyDescent="0.3">
      <c r="A103" s="82"/>
      <c r="B103" s="77" t="s">
        <v>146</v>
      </c>
      <c r="C103" s="81"/>
      <c r="D103" s="112">
        <f>D51+D92</f>
        <v>7779695.4229999995</v>
      </c>
      <c r="E103" s="112">
        <f>E51+E92</f>
        <v>8013998.3790000007</v>
      </c>
      <c r="F103" s="112">
        <f t="shared" si="93"/>
        <v>3316712.145</v>
      </c>
      <c r="G103" s="112">
        <f t="shared" ref="G103:L103" si="120">G51+G92</f>
        <v>637720.94100000011</v>
      </c>
      <c r="H103" s="112">
        <f t="shared" si="120"/>
        <v>654355.16</v>
      </c>
      <c r="I103" s="112">
        <f t="shared" si="120"/>
        <v>589313.69099999988</v>
      </c>
      <c r="J103" s="112">
        <f t="shared" si="120"/>
        <v>751489.03099999996</v>
      </c>
      <c r="K103" s="112">
        <f t="shared" si="120"/>
        <v>683833.32200000016</v>
      </c>
      <c r="L103" s="112">
        <f t="shared" si="120"/>
        <v>3070999.2919999999</v>
      </c>
      <c r="M103" s="112">
        <f t="shared" ref="M103:M113" si="121">F103-L103</f>
        <v>245712.85300000012</v>
      </c>
      <c r="N103" s="98">
        <f t="shared" ref="N103:N113" si="122">F103/L103*100</f>
        <v>108.00107162642745</v>
      </c>
      <c r="O103" s="112">
        <f>O51+O92</f>
        <v>3339165.9912500004</v>
      </c>
      <c r="P103" s="112">
        <f t="shared" ref="P103:P113" si="123">F103-O103</f>
        <v>-22453.84625000041</v>
      </c>
      <c r="Q103" s="98">
        <f t="shared" ref="Q103:Q113" si="124">F103/O103*100</f>
        <v>99.327561244069955</v>
      </c>
      <c r="R103" s="98">
        <f t="shared" ref="R103:R113" si="125">F103/E103*100</f>
        <v>41.386483851695822</v>
      </c>
      <c r="S103" s="112">
        <f>S51+S92</f>
        <v>2803052.611</v>
      </c>
      <c r="T103" s="79">
        <f>F103-S103</f>
        <v>513659.53399999999</v>
      </c>
      <c r="U103" s="80">
        <f>F103/S103*100</f>
        <v>118.3250051028029</v>
      </c>
    </row>
    <row r="104" spans="1:21" s="26" customFormat="1" ht="22.5" x14ac:dyDescent="0.3">
      <c r="A104" s="89"/>
      <c r="B104" s="13"/>
      <c r="C104" s="23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91"/>
      <c r="O104" s="100"/>
      <c r="P104" s="100"/>
      <c r="Q104" s="91"/>
      <c r="R104" s="91"/>
      <c r="S104" s="100"/>
      <c r="T104" s="55"/>
      <c r="U104" s="56"/>
    </row>
    <row r="105" spans="1:21" s="119" customFormat="1" ht="31.5" hidden="1" customHeight="1" x14ac:dyDescent="0.3">
      <c r="A105" s="113"/>
      <c r="B105" s="114" t="s">
        <v>62</v>
      </c>
      <c r="C105" s="22"/>
      <c r="D105" s="115">
        <v>-666302.6</v>
      </c>
      <c r="E105" s="115">
        <v>-666302.6</v>
      </c>
      <c r="F105" s="115">
        <f t="shared" si="93"/>
        <v>-277626</v>
      </c>
      <c r="G105" s="115">
        <v>-55525.2</v>
      </c>
      <c r="H105" s="115">
        <v>-55525.2</v>
      </c>
      <c r="I105" s="115">
        <v>-55525.2</v>
      </c>
      <c r="J105" s="115">
        <v>-55525.2</v>
      </c>
      <c r="K105" s="115">
        <v>-55525.2</v>
      </c>
      <c r="L105" s="115">
        <f>F105</f>
        <v>-277626</v>
      </c>
      <c r="M105" s="115">
        <f t="shared" si="121"/>
        <v>0</v>
      </c>
      <c r="N105" s="116">
        <f t="shared" ref="N105" si="126">F105/L105*100</f>
        <v>100</v>
      </c>
      <c r="O105" s="115">
        <f>L105</f>
        <v>-277626</v>
      </c>
      <c r="P105" s="115">
        <f t="shared" si="123"/>
        <v>0</v>
      </c>
      <c r="Q105" s="116">
        <f>F105/O105*100</f>
        <v>100</v>
      </c>
      <c r="R105" s="116">
        <f>F105/E105*100</f>
        <v>41.666654159836689</v>
      </c>
      <c r="S105" s="115">
        <v>-88546.4</v>
      </c>
      <c r="T105" s="117">
        <f>F105-S105</f>
        <v>-189079.6</v>
      </c>
      <c r="U105" s="118">
        <f>F105/S105*100</f>
        <v>313.53730925255007</v>
      </c>
    </row>
    <row r="106" spans="1:21" s="26" customFormat="1" ht="22.5" hidden="1" x14ac:dyDescent="0.3">
      <c r="A106" s="9"/>
      <c r="B106" s="13"/>
      <c r="C106" s="23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91"/>
      <c r="O106" s="100"/>
      <c r="P106" s="100"/>
      <c r="Q106" s="91"/>
      <c r="R106" s="91"/>
      <c r="S106" s="100"/>
      <c r="T106" s="55"/>
      <c r="U106" s="56"/>
    </row>
    <row r="107" spans="1:21" s="39" customFormat="1" ht="32.25" customHeight="1" x14ac:dyDescent="0.3">
      <c r="A107" s="33"/>
      <c r="B107" s="35" t="s">
        <v>27</v>
      </c>
      <c r="C107" s="37"/>
      <c r="D107" s="99">
        <f>D108+D109+D110</f>
        <v>62807.991000000002</v>
      </c>
      <c r="E107" s="99">
        <f>E108+E109+E110</f>
        <v>1106793.199</v>
      </c>
      <c r="F107" s="99">
        <f t="shared" si="93"/>
        <v>727512.71799999988</v>
      </c>
      <c r="G107" s="99">
        <f t="shared" ref="G107:L107" si="127">G108+G109+G110</f>
        <v>128823.25599999999</v>
      </c>
      <c r="H107" s="99">
        <f t="shared" ref="H107:K107" si="128">H108+H109+H110</f>
        <v>129746.04899999998</v>
      </c>
      <c r="I107" s="99">
        <f t="shared" ref="I107:J107" si="129">I108+I109+I110</f>
        <v>129619.95299999999</v>
      </c>
      <c r="J107" s="99">
        <f t="shared" si="129"/>
        <v>146146.00799999997</v>
      </c>
      <c r="K107" s="99">
        <f t="shared" si="128"/>
        <v>193177.45199999999</v>
      </c>
      <c r="L107" s="99">
        <f t="shared" si="127"/>
        <v>727521.08699999994</v>
      </c>
      <c r="M107" s="99">
        <f t="shared" si="121"/>
        <v>-8.3690000000642613</v>
      </c>
      <c r="N107" s="95">
        <f t="shared" si="122"/>
        <v>99.998849655336514</v>
      </c>
      <c r="O107" s="99">
        <f>O108+O109+O110</f>
        <v>727521.08699999994</v>
      </c>
      <c r="P107" s="99">
        <f t="shared" si="123"/>
        <v>-8.3690000000642613</v>
      </c>
      <c r="Q107" s="95">
        <f t="shared" si="124"/>
        <v>99.998849655336514</v>
      </c>
      <c r="R107" s="95">
        <f t="shared" si="125"/>
        <v>65.731585508233664</v>
      </c>
      <c r="S107" s="99">
        <f>S108+S109+S110</f>
        <v>418538.17200000002</v>
      </c>
      <c r="T107" s="53">
        <f t="shared" ref="T107:T113" si="130">F107-S107</f>
        <v>308974.54599999986</v>
      </c>
      <c r="U107" s="54">
        <f>F107/S107*100</f>
        <v>173.82230980833927</v>
      </c>
    </row>
    <row r="108" spans="1:21" s="139" customFormat="1" ht="36.75" customHeight="1" x14ac:dyDescent="0.35">
      <c r="A108" s="135"/>
      <c r="B108" s="87" t="s">
        <v>131</v>
      </c>
      <c r="C108" s="110"/>
      <c r="D108" s="136">
        <f>D73</f>
        <v>30609.4</v>
      </c>
      <c r="E108" s="136">
        <f>E73</f>
        <v>30609.4</v>
      </c>
      <c r="F108" s="136">
        <f t="shared" si="93"/>
        <v>12754</v>
      </c>
      <c r="G108" s="136">
        <f>G73</f>
        <v>2550.8000000000002</v>
      </c>
      <c r="H108" s="136">
        <f t="shared" ref="H108" si="131">H73</f>
        <v>2550.8000000000002</v>
      </c>
      <c r="I108" s="136">
        <f t="shared" ref="I108:L109" si="132">I73</f>
        <v>2550.8000000000002</v>
      </c>
      <c r="J108" s="136">
        <f t="shared" ref="J108" si="133">J73</f>
        <v>2550.8000000000002</v>
      </c>
      <c r="K108" s="136">
        <f t="shared" si="132"/>
        <v>2550.8000000000002</v>
      </c>
      <c r="L108" s="136">
        <f t="shared" si="132"/>
        <v>12754</v>
      </c>
      <c r="M108" s="136">
        <f t="shared" si="121"/>
        <v>0</v>
      </c>
      <c r="N108" s="96">
        <f t="shared" si="122"/>
        <v>100</v>
      </c>
      <c r="O108" s="136">
        <f>O73</f>
        <v>12754</v>
      </c>
      <c r="P108" s="136">
        <f t="shared" si="123"/>
        <v>0</v>
      </c>
      <c r="Q108" s="96">
        <f t="shared" ref="Q108" si="134">F108/O108*100</f>
        <v>100</v>
      </c>
      <c r="R108" s="96">
        <f t="shared" ref="R108" si="135">F108/E108*100</f>
        <v>41.666938914189757</v>
      </c>
      <c r="S108" s="136">
        <f>S73</f>
        <v>0</v>
      </c>
      <c r="T108" s="137">
        <f t="shared" si="130"/>
        <v>12754</v>
      </c>
      <c r="U108" s="138"/>
    </row>
    <row r="109" spans="1:21" s="139" customFormat="1" ht="23.25" hidden="1" customHeight="1" x14ac:dyDescent="0.35">
      <c r="A109" s="135"/>
      <c r="B109" s="87" t="s">
        <v>102</v>
      </c>
      <c r="C109" s="110"/>
      <c r="D109" s="136">
        <f>D74</f>
        <v>0</v>
      </c>
      <c r="E109" s="136">
        <f>E74</f>
        <v>0</v>
      </c>
      <c r="F109" s="136">
        <f t="shared" si="93"/>
        <v>0</v>
      </c>
      <c r="G109" s="136">
        <f>G74</f>
        <v>0</v>
      </c>
      <c r="H109" s="136">
        <f t="shared" ref="H109" si="136">H74</f>
        <v>0</v>
      </c>
      <c r="I109" s="136">
        <f t="shared" si="132"/>
        <v>0</v>
      </c>
      <c r="J109" s="136">
        <f t="shared" ref="J109" si="137">J74</f>
        <v>0</v>
      </c>
      <c r="K109" s="136">
        <f t="shared" si="132"/>
        <v>0</v>
      </c>
      <c r="L109" s="136">
        <f t="shared" si="132"/>
        <v>0</v>
      </c>
      <c r="M109" s="136">
        <f t="shared" si="121"/>
        <v>0</v>
      </c>
      <c r="N109" s="96"/>
      <c r="O109" s="136">
        <f>O74</f>
        <v>0</v>
      </c>
      <c r="P109" s="136">
        <f t="shared" si="123"/>
        <v>0</v>
      </c>
      <c r="Q109" s="96"/>
      <c r="R109" s="96"/>
      <c r="S109" s="136">
        <f>S74</f>
        <v>1795.681</v>
      </c>
      <c r="T109" s="137">
        <f t="shared" si="130"/>
        <v>-1795.681</v>
      </c>
      <c r="U109" s="138"/>
    </row>
    <row r="110" spans="1:21" s="39" customFormat="1" ht="34.5" customHeight="1" x14ac:dyDescent="0.3">
      <c r="A110" s="83"/>
      <c r="B110" s="40" t="s">
        <v>66</v>
      </c>
      <c r="C110" s="38"/>
      <c r="D110" s="100">
        <f>D111+D112</f>
        <v>32198.591</v>
      </c>
      <c r="E110" s="100">
        <f>E111+E112</f>
        <v>1076183.7990000001</v>
      </c>
      <c r="F110" s="100">
        <f t="shared" si="93"/>
        <v>714758.71799999988</v>
      </c>
      <c r="G110" s="100">
        <f t="shared" ref="G110:L110" si="138">G111+G112</f>
        <v>126272.45599999999</v>
      </c>
      <c r="H110" s="100">
        <f t="shared" ref="H110:K110" si="139">H111+H112</f>
        <v>127195.24899999998</v>
      </c>
      <c r="I110" s="100">
        <f t="shared" ref="I110:J110" si="140">I111+I112</f>
        <v>127069.15299999999</v>
      </c>
      <c r="J110" s="100">
        <f t="shared" si="140"/>
        <v>143595.20799999998</v>
      </c>
      <c r="K110" s="100">
        <f t="shared" si="139"/>
        <v>190626.652</v>
      </c>
      <c r="L110" s="100">
        <f t="shared" si="138"/>
        <v>714767.08699999994</v>
      </c>
      <c r="M110" s="100">
        <f t="shared" si="121"/>
        <v>-8.3690000000642613</v>
      </c>
      <c r="N110" s="91">
        <f t="shared" si="122"/>
        <v>99.998829129075432</v>
      </c>
      <c r="O110" s="100">
        <f t="shared" ref="O110" si="141">O111+O112</f>
        <v>714767.08699999994</v>
      </c>
      <c r="P110" s="100">
        <f t="shared" si="123"/>
        <v>-8.3690000000642613</v>
      </c>
      <c r="Q110" s="91">
        <f t="shared" si="124"/>
        <v>99.998829129075432</v>
      </c>
      <c r="R110" s="91">
        <f t="shared" si="125"/>
        <v>66.416045164790646</v>
      </c>
      <c r="S110" s="100">
        <f t="shared" ref="S110" si="142">S111+S112</f>
        <v>416742.49100000004</v>
      </c>
      <c r="T110" s="55">
        <f t="shared" si="130"/>
        <v>298016.22699999984</v>
      </c>
      <c r="U110" s="56">
        <f>F110/S110*100</f>
        <v>171.51088104428493</v>
      </c>
    </row>
    <row r="111" spans="1:21" s="86" customFormat="1" ht="34.5" customHeight="1" x14ac:dyDescent="0.35">
      <c r="A111" s="84"/>
      <c r="B111" s="85" t="s">
        <v>93</v>
      </c>
      <c r="C111" s="85"/>
      <c r="D111" s="109">
        <f>D76+D98</f>
        <v>0</v>
      </c>
      <c r="E111" s="109">
        <f>E76+E98</f>
        <v>1049816.1000000001</v>
      </c>
      <c r="F111" s="109">
        <f t="shared" si="93"/>
        <v>699948.85800000001</v>
      </c>
      <c r="G111" s="109">
        <f t="shared" ref="G111:L111" si="143">G76+G98</f>
        <v>123807.9</v>
      </c>
      <c r="H111" s="109">
        <f t="shared" si="143"/>
        <v>124475.29999999999</v>
      </c>
      <c r="I111" s="109">
        <f t="shared" si="143"/>
        <v>124141.59999999999</v>
      </c>
      <c r="J111" s="109">
        <f t="shared" si="143"/>
        <v>140706.77899999998</v>
      </c>
      <c r="K111" s="109">
        <f t="shared" si="143"/>
        <v>186817.27900000001</v>
      </c>
      <c r="L111" s="109">
        <f t="shared" si="143"/>
        <v>699948.85799999989</v>
      </c>
      <c r="M111" s="109">
        <f t="shared" si="121"/>
        <v>0</v>
      </c>
      <c r="N111" s="97">
        <f t="shared" si="122"/>
        <v>100.00000000000003</v>
      </c>
      <c r="O111" s="109">
        <f>O76+O98</f>
        <v>699948.85799999989</v>
      </c>
      <c r="P111" s="109">
        <f t="shared" si="123"/>
        <v>0</v>
      </c>
      <c r="Q111" s="97">
        <f t="shared" si="124"/>
        <v>100.00000000000003</v>
      </c>
      <c r="R111" s="97">
        <f t="shared" si="125"/>
        <v>66.673473382623868</v>
      </c>
      <c r="S111" s="109">
        <f>S76+S98</f>
        <v>402032.7</v>
      </c>
      <c r="T111" s="72">
        <f t="shared" si="130"/>
        <v>297916.158</v>
      </c>
      <c r="U111" s="73">
        <f>F111/S111*100</f>
        <v>174.10246927675286</v>
      </c>
    </row>
    <row r="112" spans="1:21" s="86" customFormat="1" ht="34.5" customHeight="1" x14ac:dyDescent="0.35">
      <c r="A112" s="84"/>
      <c r="B112" s="85" t="s">
        <v>92</v>
      </c>
      <c r="C112" s="85"/>
      <c r="D112" s="109">
        <f>D99+D77</f>
        <v>32198.591</v>
      </c>
      <c r="E112" s="109">
        <f>E99+E77</f>
        <v>26367.698999999997</v>
      </c>
      <c r="F112" s="109">
        <f t="shared" si="93"/>
        <v>14809.859999999999</v>
      </c>
      <c r="G112" s="109">
        <f t="shared" ref="G112:L112" si="144">G99+G77</f>
        <v>2464.556</v>
      </c>
      <c r="H112" s="109">
        <f t="shared" si="144"/>
        <v>2719.9489999999996</v>
      </c>
      <c r="I112" s="109">
        <f t="shared" si="144"/>
        <v>2927.5529999999999</v>
      </c>
      <c r="J112" s="109">
        <f t="shared" si="144"/>
        <v>2888.4290000000001</v>
      </c>
      <c r="K112" s="109">
        <f t="shared" si="144"/>
        <v>3809.373</v>
      </c>
      <c r="L112" s="109">
        <f t="shared" si="144"/>
        <v>14818.228999999999</v>
      </c>
      <c r="M112" s="109">
        <f t="shared" si="121"/>
        <v>-8.3690000000005966</v>
      </c>
      <c r="N112" s="97">
        <f t="shared" si="122"/>
        <v>99.943522265717448</v>
      </c>
      <c r="O112" s="109">
        <f>O99+O77</f>
        <v>14818.228999999999</v>
      </c>
      <c r="P112" s="109">
        <f t="shared" si="123"/>
        <v>-8.3690000000005966</v>
      </c>
      <c r="Q112" s="97">
        <f t="shared" si="124"/>
        <v>99.943522265717448</v>
      </c>
      <c r="R112" s="97">
        <f t="shared" si="125"/>
        <v>56.166675749749729</v>
      </c>
      <c r="S112" s="109">
        <f>S99+S77</f>
        <v>14709.790999999999</v>
      </c>
      <c r="T112" s="72">
        <f t="shared" si="130"/>
        <v>100.06899999999951</v>
      </c>
      <c r="U112" s="73">
        <f>F112/S112*100</f>
        <v>100.68028838751006</v>
      </c>
    </row>
    <row r="113" spans="1:21" s="145" customFormat="1" ht="46.5" x14ac:dyDescent="0.3">
      <c r="A113" s="82"/>
      <c r="B113" s="77" t="s">
        <v>117</v>
      </c>
      <c r="C113" s="81"/>
      <c r="D113" s="112">
        <f>D103+D107</f>
        <v>7842503.4139999999</v>
      </c>
      <c r="E113" s="112">
        <f>E103+E107</f>
        <v>9120791.5780000016</v>
      </c>
      <c r="F113" s="112">
        <f t="shared" si="93"/>
        <v>4044224.8629999999</v>
      </c>
      <c r="G113" s="112">
        <f t="shared" ref="G113:L113" si="145">G103+G107</f>
        <v>766544.19700000016</v>
      </c>
      <c r="H113" s="112">
        <f t="shared" si="145"/>
        <v>784101.20900000003</v>
      </c>
      <c r="I113" s="112">
        <f t="shared" si="145"/>
        <v>718933.64399999985</v>
      </c>
      <c r="J113" s="112">
        <f t="shared" si="145"/>
        <v>897635.03899999987</v>
      </c>
      <c r="K113" s="112">
        <f t="shared" si="145"/>
        <v>877010.77400000021</v>
      </c>
      <c r="L113" s="112">
        <f t="shared" si="145"/>
        <v>3798520.3789999997</v>
      </c>
      <c r="M113" s="112">
        <f t="shared" si="121"/>
        <v>245704.48400000017</v>
      </c>
      <c r="N113" s="98">
        <f t="shared" si="122"/>
        <v>106.46842611029203</v>
      </c>
      <c r="O113" s="112">
        <f>O103+O107</f>
        <v>4066687.0782500003</v>
      </c>
      <c r="P113" s="112">
        <f t="shared" si="123"/>
        <v>-22462.215250000358</v>
      </c>
      <c r="Q113" s="98">
        <f t="shared" si="124"/>
        <v>99.447653217034187</v>
      </c>
      <c r="R113" s="98">
        <f t="shared" si="125"/>
        <v>44.340722276287487</v>
      </c>
      <c r="S113" s="112">
        <f>S103+S107</f>
        <v>3221590.7829999998</v>
      </c>
      <c r="T113" s="79">
        <f t="shared" si="130"/>
        <v>822634.08000000007</v>
      </c>
      <c r="U113" s="80">
        <f>F113/S113*100</f>
        <v>125.53502711582595</v>
      </c>
    </row>
    <row r="114" spans="1:21" s="12" customFormat="1" ht="96" customHeight="1" x14ac:dyDescent="0.4">
      <c r="A114" s="29"/>
      <c r="B114" s="155" t="s">
        <v>147</v>
      </c>
      <c r="C114" s="155"/>
      <c r="D114" s="155"/>
      <c r="E114" s="19"/>
      <c r="F114" s="19" t="s">
        <v>83</v>
      </c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57"/>
      <c r="U114" s="58"/>
    </row>
    <row r="115" spans="1:21" s="5" customFormat="1" ht="30.75" x14ac:dyDescent="0.45">
      <c r="A115" s="4"/>
      <c r="B115" s="25" t="s">
        <v>48</v>
      </c>
      <c r="C115" s="16"/>
      <c r="D115" s="16"/>
      <c r="E115" s="16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59"/>
      <c r="U115" s="60"/>
    </row>
  </sheetData>
  <mergeCells count="29">
    <mergeCell ref="A80:U80"/>
    <mergeCell ref="A102:U102"/>
    <mergeCell ref="B114:D114"/>
    <mergeCell ref="U3:U4"/>
    <mergeCell ref="N3:N4"/>
    <mergeCell ref="O3:O4"/>
    <mergeCell ref="P3:P4"/>
    <mergeCell ref="Q3:Q4"/>
    <mergeCell ref="R3:R4"/>
    <mergeCell ref="S3:S4"/>
    <mergeCell ref="F3:F4"/>
    <mergeCell ref="G3:G4"/>
    <mergeCell ref="L3:L4"/>
    <mergeCell ref="M3:M4"/>
    <mergeCell ref="C15:C17"/>
    <mergeCell ref="C23:C25"/>
    <mergeCell ref="A51:C51"/>
    <mergeCell ref="A1:U1"/>
    <mergeCell ref="A6:U6"/>
    <mergeCell ref="T3:T4"/>
    <mergeCell ref="A3:A4"/>
    <mergeCell ref="B3:B4"/>
    <mergeCell ref="C3:C4"/>
    <mergeCell ref="D3:D4"/>
    <mergeCell ref="E3:E4"/>
    <mergeCell ref="K3:K4"/>
    <mergeCell ref="H3:H4"/>
    <mergeCell ref="I3:I4"/>
    <mergeCell ref="J3:J4"/>
  </mergeCells>
  <printOptions horizontalCentered="1"/>
  <pageMargins left="0.39370078740157483" right="0" top="0" bottom="0" header="0.23622047244094491" footer="0.11811023622047245"/>
  <pageSetup paperSize="8" scale="64" fitToHeight="6" orientation="landscape" horizontalDpi="300" verticalDpi="300" r:id="rId1"/>
  <headerFooter alignWithMargins="0"/>
  <rowBreaks count="1" manualBreakCount="1">
    <brk id="79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2026-06-01T06:23:15Z</cp:lastPrinted>
  <dcterms:created xsi:type="dcterms:W3CDTF">1996-10-08T23:32:33Z</dcterms:created>
  <dcterms:modified xsi:type="dcterms:W3CDTF">2026-06-04T13:09:14Z</dcterms:modified>
</cp:coreProperties>
</file>